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da\Desktop\"/>
    </mc:Choice>
  </mc:AlternateContent>
  <xr:revisionPtr revIDLastSave="0" documentId="13_ncr:1_{15565D0E-BC34-4F10-89CE-0C915377E26A}" xr6:coauthVersionLast="47" xr6:coauthVersionMax="47" xr10:uidLastSave="{00000000-0000-0000-0000-000000000000}"/>
  <workbookProtection workbookAlgorithmName="SHA-512" workbookHashValue="9YkTZs0VmFfwmL96ZjnOb1l2wiQcyntSmuQGYiebEAKJJN5qDZIqyYYFawAE5vVr6ond9laoYacuvy+r0ebT4Q==" workbookSaltValue="JHcMI7AMKz6IpGW9XVRd6Q==" workbookSpinCount="100000" lockStructure="1"/>
  <bookViews>
    <workbookView xWindow="-108" yWindow="-108" windowWidth="23256" windowHeight="12576" activeTab="5" xr2:uid="{C79078E7-73BA-475C-989F-1441CF16B463}"/>
  </bookViews>
  <sheets>
    <sheet name="第一号第一様式" sheetId="1" r:id="rId1"/>
    <sheet name="第一号大第四様式" sheetId="2" r:id="rId2"/>
    <sheet name="第二号第一様式" sheetId="3" r:id="rId3"/>
    <sheet name="第二号第四様式" sheetId="4" r:id="rId4"/>
    <sheet name="第三号第一様式" sheetId="5" r:id="rId5"/>
    <sheet name="第三号第四様式" sheetId="6" r:id="rId6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6" l="1"/>
  <c r="I24" i="6"/>
  <c r="H23" i="6"/>
  <c r="G23" i="6"/>
  <c r="I23" i="6" s="1"/>
  <c r="I22" i="6"/>
  <c r="I21" i="6"/>
  <c r="I20" i="6"/>
  <c r="E20" i="6"/>
  <c r="H19" i="6"/>
  <c r="G19" i="6"/>
  <c r="I19" i="6" s="1"/>
  <c r="E19" i="6"/>
  <c r="I18" i="6"/>
  <c r="E18" i="6"/>
  <c r="I17" i="6"/>
  <c r="H17" i="6"/>
  <c r="G17" i="6"/>
  <c r="E17" i="6"/>
  <c r="I16" i="6"/>
  <c r="E16" i="6"/>
  <c r="H15" i="6"/>
  <c r="H26" i="6" s="1"/>
  <c r="G15" i="6"/>
  <c r="G26" i="6" s="1"/>
  <c r="I26" i="6" s="1"/>
  <c r="E15" i="6"/>
  <c r="D14" i="6"/>
  <c r="C14" i="6"/>
  <c r="E14" i="6" s="1"/>
  <c r="E13" i="6"/>
  <c r="I12" i="6"/>
  <c r="D12" i="6"/>
  <c r="D11" i="6" s="1"/>
  <c r="C12" i="6"/>
  <c r="E12" i="6" s="1"/>
  <c r="H11" i="6"/>
  <c r="G11" i="6"/>
  <c r="I11" i="6" s="1"/>
  <c r="E10" i="6"/>
  <c r="I9" i="6"/>
  <c r="E9" i="6"/>
  <c r="I8" i="6"/>
  <c r="E8" i="6"/>
  <c r="I7" i="6"/>
  <c r="H7" i="6"/>
  <c r="H13" i="6" s="1"/>
  <c r="H27" i="6" s="1"/>
  <c r="G7" i="6"/>
  <c r="D7" i="6"/>
  <c r="C7" i="6"/>
  <c r="D27" i="6" l="1"/>
  <c r="G13" i="6"/>
  <c r="I15" i="6"/>
  <c r="E7" i="6"/>
  <c r="C11" i="6"/>
  <c r="E11" i="6" s="1"/>
  <c r="C27" i="6" l="1"/>
  <c r="E27" i="6" s="1"/>
  <c r="I13" i="6"/>
  <c r="G27" i="6"/>
  <c r="I27" i="6" s="1"/>
  <c r="I27" i="5"/>
  <c r="I26" i="5"/>
  <c r="H25" i="5"/>
  <c r="G25" i="5"/>
  <c r="I25" i="5" s="1"/>
  <c r="I24" i="5"/>
  <c r="I23" i="5"/>
  <c r="I22" i="5"/>
  <c r="E22" i="5"/>
  <c r="H21" i="5"/>
  <c r="G21" i="5"/>
  <c r="I21" i="5" s="1"/>
  <c r="E21" i="5"/>
  <c r="I20" i="5"/>
  <c r="E20" i="5"/>
  <c r="I19" i="5"/>
  <c r="H19" i="5"/>
  <c r="G19" i="5"/>
  <c r="E19" i="5"/>
  <c r="I18" i="5"/>
  <c r="E18" i="5"/>
  <c r="H17" i="5"/>
  <c r="H28" i="5" s="1"/>
  <c r="G17" i="5"/>
  <c r="G28" i="5" s="1"/>
  <c r="I28" i="5" s="1"/>
  <c r="E17" i="5"/>
  <c r="D16" i="5"/>
  <c r="C16" i="5"/>
  <c r="E16" i="5" s="1"/>
  <c r="E15" i="5"/>
  <c r="I14" i="5"/>
  <c r="D14" i="5"/>
  <c r="D13" i="5" s="1"/>
  <c r="C14" i="5"/>
  <c r="E14" i="5" s="1"/>
  <c r="H13" i="5"/>
  <c r="G13" i="5"/>
  <c r="I13" i="5" s="1"/>
  <c r="E12" i="5"/>
  <c r="I11" i="5"/>
  <c r="E11" i="5"/>
  <c r="I10" i="5"/>
  <c r="E10" i="5"/>
  <c r="I9" i="5"/>
  <c r="H9" i="5"/>
  <c r="H15" i="5" s="1"/>
  <c r="H29" i="5" s="1"/>
  <c r="G9" i="5"/>
  <c r="D9" i="5"/>
  <c r="D29" i="5" s="1"/>
  <c r="C9" i="5"/>
  <c r="E9" i="5" s="1"/>
  <c r="G15" i="5" l="1"/>
  <c r="I17" i="5"/>
  <c r="C13" i="5"/>
  <c r="E13" i="5" s="1"/>
  <c r="C29" i="5" l="1"/>
  <c r="E29" i="5" s="1"/>
  <c r="G29" i="5"/>
  <c r="I29" i="5" s="1"/>
  <c r="I15" i="5"/>
  <c r="G114" i="4" l="1"/>
  <c r="G113" i="4"/>
  <c r="G112" i="4"/>
  <c r="F111" i="4"/>
  <c r="E111" i="4"/>
  <c r="G111" i="4" s="1"/>
  <c r="G110" i="4"/>
  <c r="G109" i="4"/>
  <c r="G108" i="4"/>
  <c r="F107" i="4"/>
  <c r="G107" i="4" s="1"/>
  <c r="E107" i="4"/>
  <c r="G106" i="4"/>
  <c r="G105" i="4"/>
  <c r="G103" i="4"/>
  <c r="F100" i="4"/>
  <c r="E100" i="4"/>
  <c r="G100" i="4" s="1"/>
  <c r="G99" i="4"/>
  <c r="G98" i="4"/>
  <c r="G97" i="4"/>
  <c r="F97" i="4"/>
  <c r="E97" i="4"/>
  <c r="E96" i="4"/>
  <c r="E101" i="4" s="1"/>
  <c r="G101" i="4" s="1"/>
  <c r="G95" i="4"/>
  <c r="G94" i="4"/>
  <c r="G93" i="4"/>
  <c r="F93" i="4"/>
  <c r="E93" i="4"/>
  <c r="G92" i="4"/>
  <c r="F91" i="4"/>
  <c r="F96" i="4" s="1"/>
  <c r="F101" i="4" s="1"/>
  <c r="E91" i="4"/>
  <c r="G88" i="4"/>
  <c r="F88" i="4"/>
  <c r="E88" i="4"/>
  <c r="G86" i="4"/>
  <c r="F85" i="4"/>
  <c r="G85" i="4" s="1"/>
  <c r="E85" i="4"/>
  <c r="G84" i="4"/>
  <c r="G83" i="4"/>
  <c r="F83" i="4"/>
  <c r="F87" i="4" s="1"/>
  <c r="F89" i="4" s="1"/>
  <c r="E83" i="4"/>
  <c r="E87" i="4" s="1"/>
  <c r="G80" i="4"/>
  <c r="F79" i="4"/>
  <c r="E79" i="4"/>
  <c r="G79" i="4" s="1"/>
  <c r="G78" i="4"/>
  <c r="F77" i="4"/>
  <c r="E77" i="4"/>
  <c r="G77" i="4" s="1"/>
  <c r="G76" i="4"/>
  <c r="F75" i="4"/>
  <c r="F74" i="4" s="1"/>
  <c r="E75" i="4"/>
  <c r="G75" i="4" s="1"/>
  <c r="G73" i="4"/>
  <c r="G72" i="4"/>
  <c r="G71" i="4"/>
  <c r="G70" i="4"/>
  <c r="G69" i="4"/>
  <c r="G68" i="4"/>
  <c r="F68" i="4"/>
  <c r="E68" i="4"/>
  <c r="E67" i="4" s="1"/>
  <c r="G67" i="4" s="1"/>
  <c r="F67" i="4"/>
  <c r="G66" i="4"/>
  <c r="G65" i="4"/>
  <c r="G64" i="4"/>
  <c r="G63" i="4"/>
  <c r="G62" i="4"/>
  <c r="G61" i="4"/>
  <c r="G60" i="4"/>
  <c r="G59" i="4"/>
  <c r="G58" i="4"/>
  <c r="F57" i="4"/>
  <c r="G57" i="4" s="1"/>
  <c r="E57" i="4"/>
  <c r="G56" i="4"/>
  <c r="G55" i="4"/>
  <c r="G54" i="4"/>
  <c r="G53" i="4"/>
  <c r="G52" i="4"/>
  <c r="G51" i="4"/>
  <c r="G50" i="4"/>
  <c r="G49" i="4"/>
  <c r="G48" i="4"/>
  <c r="G47" i="4"/>
  <c r="F46" i="4"/>
  <c r="E46" i="4"/>
  <c r="G46" i="4" s="1"/>
  <c r="G45" i="4"/>
  <c r="G44" i="4"/>
  <c r="G43" i="4"/>
  <c r="G42" i="4"/>
  <c r="G41" i="4"/>
  <c r="G40" i="4"/>
  <c r="F39" i="4"/>
  <c r="F81" i="4" s="1"/>
  <c r="E39" i="4"/>
  <c r="G39" i="4" s="1"/>
  <c r="G37" i="4"/>
  <c r="F36" i="4"/>
  <c r="E36" i="4"/>
  <c r="G36" i="4" s="1"/>
  <c r="F35" i="4"/>
  <c r="G34" i="4"/>
  <c r="G33" i="4"/>
  <c r="F33" i="4"/>
  <c r="E33" i="4"/>
  <c r="F32" i="4"/>
  <c r="E32" i="4"/>
  <c r="G32" i="4" s="1"/>
  <c r="G31" i="4"/>
  <c r="F30" i="4"/>
  <c r="F29" i="4" s="1"/>
  <c r="E30" i="4"/>
  <c r="G30" i="4" s="1"/>
  <c r="E29" i="4"/>
  <c r="G29" i="4" s="1"/>
  <c r="G28" i="4"/>
  <c r="G27" i="4"/>
  <c r="G26" i="4"/>
  <c r="G25" i="4"/>
  <c r="F25" i="4"/>
  <c r="E25" i="4"/>
  <c r="G24" i="4"/>
  <c r="G23" i="4"/>
  <c r="G22" i="4"/>
  <c r="F22" i="4"/>
  <c r="E22" i="4"/>
  <c r="G21" i="4"/>
  <c r="G20" i="4"/>
  <c r="G19" i="4"/>
  <c r="G18" i="4"/>
  <c r="G17" i="4"/>
  <c r="G16" i="4"/>
  <c r="G15" i="4"/>
  <c r="F14" i="4"/>
  <c r="F13" i="4" s="1"/>
  <c r="E14" i="4"/>
  <c r="G14" i="4" s="1"/>
  <c r="E13" i="4"/>
  <c r="G12" i="4"/>
  <c r="F11" i="4"/>
  <c r="E11" i="4"/>
  <c r="G11" i="4" s="1"/>
  <c r="G10" i="4"/>
  <c r="F9" i="4"/>
  <c r="F8" i="4" s="1"/>
  <c r="E9" i="4"/>
  <c r="G9" i="4" s="1"/>
  <c r="G7" i="4"/>
  <c r="G6" i="4"/>
  <c r="F6" i="4"/>
  <c r="E6" i="4"/>
  <c r="E89" i="4" l="1"/>
  <c r="G89" i="4" s="1"/>
  <c r="G87" i="4"/>
  <c r="F38" i="4"/>
  <c r="F82" i="4" s="1"/>
  <c r="F90" i="4" s="1"/>
  <c r="F102" i="4" s="1"/>
  <c r="F104" i="4" s="1"/>
  <c r="F115" i="4" s="1"/>
  <c r="G13" i="4"/>
  <c r="E81" i="4"/>
  <c r="G81" i="4" s="1"/>
  <c r="E8" i="4"/>
  <c r="G8" i="4" s="1"/>
  <c r="E74" i="4"/>
  <c r="G74" i="4" s="1"/>
  <c r="E35" i="4"/>
  <c r="G35" i="4" s="1"/>
  <c r="G91" i="4"/>
  <c r="G96" i="4"/>
  <c r="E38" i="4" l="1"/>
  <c r="E82" i="4" l="1"/>
  <c r="G38" i="4"/>
  <c r="E90" i="4" l="1"/>
  <c r="G82" i="4"/>
  <c r="E102" i="4" l="1"/>
  <c r="G90" i="4"/>
  <c r="E104" i="4" l="1"/>
  <c r="G102" i="4"/>
  <c r="G104" i="4" l="1"/>
  <c r="E115" i="4"/>
  <c r="G115" i="4" s="1"/>
  <c r="G43" i="3"/>
  <c r="G42" i="3"/>
  <c r="G41" i="3"/>
  <c r="G40" i="3"/>
  <c r="G38" i="3"/>
  <c r="F36" i="3"/>
  <c r="F35" i="3"/>
  <c r="E35" i="3"/>
  <c r="G35" i="3" s="1"/>
  <c r="G34" i="3"/>
  <c r="F33" i="3"/>
  <c r="E33" i="3"/>
  <c r="E36" i="3" s="1"/>
  <c r="G36" i="3" s="1"/>
  <c r="G32" i="3"/>
  <c r="G31" i="3"/>
  <c r="E29" i="3"/>
  <c r="G29" i="3" s="1"/>
  <c r="F28" i="3"/>
  <c r="E28" i="3"/>
  <c r="G28" i="3" s="1"/>
  <c r="G27" i="3"/>
  <c r="F27" i="3"/>
  <c r="F29" i="3" s="1"/>
  <c r="E27" i="3"/>
  <c r="G26" i="3"/>
  <c r="G25" i="3"/>
  <c r="F23" i="3"/>
  <c r="E23" i="3"/>
  <c r="G23" i="3" s="1"/>
  <c r="G22" i="3"/>
  <c r="G21" i="3"/>
  <c r="G20" i="3"/>
  <c r="G19" i="3"/>
  <c r="G18" i="3"/>
  <c r="G17" i="3"/>
  <c r="G16" i="3"/>
  <c r="F15" i="3"/>
  <c r="F24" i="3" s="1"/>
  <c r="F30" i="3" s="1"/>
  <c r="F37" i="3" s="1"/>
  <c r="F39" i="3" s="1"/>
  <c r="F44" i="3" s="1"/>
  <c r="E15" i="3"/>
  <c r="E24" i="3" s="1"/>
  <c r="G14" i="3"/>
  <c r="G13" i="3"/>
  <c r="G12" i="3"/>
  <c r="G11" i="3"/>
  <c r="G10" i="3"/>
  <c r="G9" i="3"/>
  <c r="G8" i="3"/>
  <c r="G24" i="3" l="1"/>
  <c r="E30" i="3"/>
  <c r="G15" i="3"/>
  <c r="G33" i="3"/>
  <c r="G30" i="3" l="1"/>
  <c r="E37" i="3"/>
  <c r="E39" i="3" l="1"/>
  <c r="G37" i="3"/>
  <c r="E44" i="3" l="1"/>
  <c r="G44" i="3" s="1"/>
  <c r="G39" i="3"/>
  <c r="G100" i="2"/>
  <c r="G97" i="2"/>
  <c r="E95" i="2"/>
  <c r="G95" i="2" s="1"/>
  <c r="G94" i="2"/>
  <c r="F93" i="2"/>
  <c r="G93" i="2" s="1"/>
  <c r="E93" i="2"/>
  <c r="G92" i="2"/>
  <c r="G91" i="2"/>
  <c r="F90" i="2"/>
  <c r="F95" i="2" s="1"/>
  <c r="E90" i="2"/>
  <c r="G90" i="2" s="1"/>
  <c r="F89" i="2"/>
  <c r="F96" i="2" s="1"/>
  <c r="G88" i="2"/>
  <c r="G87" i="2"/>
  <c r="G86" i="2"/>
  <c r="F85" i="2"/>
  <c r="E85" i="2"/>
  <c r="E89" i="2" s="1"/>
  <c r="E83" i="2"/>
  <c r="G82" i="2"/>
  <c r="F81" i="2"/>
  <c r="F83" i="2" s="1"/>
  <c r="F84" i="2" s="1"/>
  <c r="E81" i="2"/>
  <c r="F80" i="2"/>
  <c r="E80" i="2"/>
  <c r="E84" i="2" s="1"/>
  <c r="G84" i="2" s="1"/>
  <c r="G77" i="2"/>
  <c r="F76" i="2"/>
  <c r="E76" i="2"/>
  <c r="E75" i="2" s="1"/>
  <c r="G75" i="2" s="1"/>
  <c r="F75" i="2"/>
  <c r="G74" i="2"/>
  <c r="G73" i="2"/>
  <c r="G72" i="2"/>
  <c r="G71" i="2"/>
  <c r="F70" i="2"/>
  <c r="F69" i="2" s="1"/>
  <c r="E70" i="2"/>
  <c r="E69" i="2" s="1"/>
  <c r="G69" i="2" s="1"/>
  <c r="G68" i="2"/>
  <c r="G67" i="2"/>
  <c r="G66" i="2"/>
  <c r="G65" i="2"/>
  <c r="G64" i="2"/>
  <c r="G63" i="2"/>
  <c r="G62" i="2"/>
  <c r="G61" i="2"/>
  <c r="G60" i="2"/>
  <c r="F59" i="2"/>
  <c r="E59" i="2"/>
  <c r="G59" i="2" s="1"/>
  <c r="G58" i="2"/>
  <c r="G57" i="2"/>
  <c r="G56" i="2"/>
  <c r="G55" i="2"/>
  <c r="G54" i="2"/>
  <c r="G53" i="2"/>
  <c r="G52" i="2"/>
  <c r="G51" i="2"/>
  <c r="G50" i="2"/>
  <c r="G49" i="2"/>
  <c r="G48" i="2"/>
  <c r="F47" i="2"/>
  <c r="E47" i="2"/>
  <c r="G47" i="2" s="1"/>
  <c r="G46" i="2"/>
  <c r="G45" i="2"/>
  <c r="G44" i="2"/>
  <c r="G43" i="2"/>
  <c r="G42" i="2"/>
  <c r="G41" i="2"/>
  <c r="F40" i="2"/>
  <c r="F78" i="2" s="1"/>
  <c r="E40" i="2"/>
  <c r="E78" i="2" s="1"/>
  <c r="G78" i="2" s="1"/>
  <c r="G38" i="2"/>
  <c r="F37" i="2"/>
  <c r="E37" i="2"/>
  <c r="G37" i="2" s="1"/>
  <c r="F36" i="2"/>
  <c r="E36" i="2"/>
  <c r="G36" i="2" s="1"/>
  <c r="G35" i="2"/>
  <c r="F34" i="2"/>
  <c r="E34" i="2"/>
  <c r="G34" i="2" s="1"/>
  <c r="G33" i="2"/>
  <c r="F32" i="2"/>
  <c r="F31" i="2" s="1"/>
  <c r="E32" i="2"/>
  <c r="E31" i="2" s="1"/>
  <c r="G30" i="2"/>
  <c r="F29" i="2"/>
  <c r="F28" i="2" s="1"/>
  <c r="E29" i="2"/>
  <c r="G29" i="2" s="1"/>
  <c r="G27" i="2"/>
  <c r="G26" i="2"/>
  <c r="G25" i="2"/>
  <c r="F24" i="2"/>
  <c r="E24" i="2"/>
  <c r="G24" i="2" s="1"/>
  <c r="G23" i="2"/>
  <c r="G22" i="2"/>
  <c r="F21" i="2"/>
  <c r="E21" i="2"/>
  <c r="G21" i="2" s="1"/>
  <c r="G20" i="2"/>
  <c r="G19" i="2"/>
  <c r="G18" i="2"/>
  <c r="G17" i="2"/>
  <c r="G16" i="2"/>
  <c r="G15" i="2"/>
  <c r="F14" i="2"/>
  <c r="G14" i="2" s="1"/>
  <c r="E14" i="2"/>
  <c r="E13" i="2" s="1"/>
  <c r="G13" i="2" s="1"/>
  <c r="F13" i="2"/>
  <c r="G12" i="2"/>
  <c r="F11" i="2"/>
  <c r="E11" i="2"/>
  <c r="G11" i="2" s="1"/>
  <c r="G10" i="2"/>
  <c r="F9" i="2"/>
  <c r="F8" i="2" s="1"/>
  <c r="F39" i="2" s="1"/>
  <c r="E9" i="2"/>
  <c r="G7" i="2"/>
  <c r="F6" i="2"/>
  <c r="E6" i="2"/>
  <c r="E96" i="2" l="1"/>
  <c r="G96" i="2" s="1"/>
  <c r="G89" i="2"/>
  <c r="F79" i="2"/>
  <c r="F99" i="2" s="1"/>
  <c r="F101" i="2" s="1"/>
  <c r="G31" i="2"/>
  <c r="G83" i="2"/>
  <c r="G81" i="2"/>
  <c r="G6" i="2"/>
  <c r="G32" i="2"/>
  <c r="G70" i="2"/>
  <c r="G9" i="2"/>
  <c r="G85" i="2"/>
  <c r="E8" i="2"/>
  <c r="G8" i="2" s="1"/>
  <c r="G40" i="2"/>
  <c r="G76" i="2"/>
  <c r="E28" i="2"/>
  <c r="G28" i="2" s="1"/>
  <c r="G80" i="2"/>
  <c r="E39" i="2" l="1"/>
  <c r="G39" i="2" l="1"/>
  <c r="E79" i="2"/>
  <c r="G79" i="2" l="1"/>
  <c r="E99" i="2"/>
  <c r="G37" i="1"/>
  <c r="G34" i="1"/>
  <c r="F32" i="1"/>
  <c r="E32" i="1"/>
  <c r="G32" i="1" s="1"/>
  <c r="G31" i="1"/>
  <c r="G30" i="1"/>
  <c r="F29" i="1"/>
  <c r="F33" i="1" s="1"/>
  <c r="E29" i="1"/>
  <c r="G29" i="1" s="1"/>
  <c r="G28" i="1"/>
  <c r="F27" i="1"/>
  <c r="G26" i="1"/>
  <c r="F26" i="1"/>
  <c r="E26" i="1"/>
  <c r="G25" i="1"/>
  <c r="F24" i="1"/>
  <c r="E24" i="1"/>
  <c r="G24" i="1" s="1"/>
  <c r="F23" i="1"/>
  <c r="F22" i="1"/>
  <c r="E22" i="1"/>
  <c r="G22" i="1" s="1"/>
  <c r="G21" i="1"/>
  <c r="G20" i="1"/>
  <c r="G19" i="1"/>
  <c r="G18" i="1"/>
  <c r="G17" i="1"/>
  <c r="F16" i="1"/>
  <c r="E16" i="1"/>
  <c r="E23" i="1" s="1"/>
  <c r="G15" i="1"/>
  <c r="G14" i="1"/>
  <c r="G13" i="1"/>
  <c r="G12" i="1"/>
  <c r="G11" i="1"/>
  <c r="G10" i="1"/>
  <c r="G9" i="1"/>
  <c r="G8" i="1"/>
  <c r="E101" i="2" l="1"/>
  <c r="G101" i="2" s="1"/>
  <c r="G99" i="2"/>
  <c r="G23" i="1"/>
  <c r="F36" i="1"/>
  <c r="F38" i="1" s="1"/>
  <c r="E27" i="1"/>
  <c r="G27" i="1" s="1"/>
  <c r="E33" i="1"/>
  <c r="G33" i="1" s="1"/>
  <c r="G16" i="1"/>
  <c r="E36" i="1" l="1"/>
  <c r="E38" i="1" l="1"/>
  <c r="G38" i="1" s="1"/>
  <c r="G36" i="1"/>
</calcChain>
</file>

<file path=xl/sharedStrings.xml><?xml version="1.0" encoding="utf-8"?>
<sst xmlns="http://schemas.openxmlformats.org/spreadsheetml/2006/main" count="438" uniqueCount="267">
  <si>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</si>
  <si>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</si>
  <si>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（自）令和3年4月1日  （至）令和4年3月31日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</si>
  <si>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</si>
  <si>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</si>
  <si>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</si>
  <si>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</si>
  <si>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</si>
  <si>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</si>
  <si>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</si>
  <si>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</si>
  <si>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寄附金収入</t>
  </si>
  <si>
    <t>経常経費補助金収入</t>
  </si>
  <si>
    <t>受託金収入</t>
  </si>
  <si>
    <t>事業収入</t>
  </si>
  <si>
    <t>負担金収入</t>
  </si>
  <si>
    <t>介護保険事業収入</t>
  </si>
  <si>
    <t>受取利息配当金収入</t>
  </si>
  <si>
    <t>その他の収入</t>
  </si>
  <si>
    <t>事業活動収入計（１）</t>
  </si>
  <si>
    <t>支出</t>
  </si>
  <si>
    <t>人件費支出</t>
  </si>
  <si>
    <t>事業費支出</t>
  </si>
  <si>
    <t>事務費支出</t>
  </si>
  <si>
    <t>共同募金配分金事業費</t>
  </si>
  <si>
    <t>助成金支出</t>
  </si>
  <si>
    <t>事業活動支出計（２）</t>
  </si>
  <si>
    <t>事業活動資金収支差額（３）＝（１）－（２）</t>
  </si>
  <si>
    <t>施設整備等による収支</t>
  </si>
  <si>
    <t>施設整備等収入計（４）</t>
  </si>
  <si>
    <t>固定資産取得支出</t>
  </si>
  <si>
    <t>施設整備等支出計（５）</t>
  </si>
  <si>
    <t>施設整備等資金収支差額（６）＝（４）－（５）</t>
  </si>
  <si>
    <t>その他の活動による収支</t>
  </si>
  <si>
    <t>積立資産取崩収入</t>
  </si>
  <si>
    <t>その他の活動収入計（７）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</si>
  <si>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</si>
  <si>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</si>
  <si>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</si>
  <si>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</si>
  <si>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</si>
  <si>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</si>
  <si>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</si>
  <si>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</si>
  <si>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第一号第四様式（第十七条第四項関係）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</si>
  <si>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　経常経費寄附金収入</t>
  </si>
  <si>
    <t>　市区町村補助金収入</t>
  </si>
  <si>
    <t>　　社会福祉協議会運営補助金</t>
  </si>
  <si>
    <t>　共同募金配分金収入</t>
  </si>
  <si>
    <t>　　一般募金配分金収入</t>
  </si>
  <si>
    <t>　市区町村受託金収入</t>
  </si>
  <si>
    <t>　　老人作業所運営事業受託金収入</t>
  </si>
  <si>
    <t>　　放課後児童健全育成受託金収入</t>
  </si>
  <si>
    <t>　　社会福祉センター管理運営受託金収入</t>
  </si>
  <si>
    <t>　　文化会館運営事業受託金収入</t>
  </si>
  <si>
    <t>　　介護予防支援業務受託金収入</t>
  </si>
  <si>
    <t>　　交流拠点推進事業受託金収入</t>
  </si>
  <si>
    <t>　県社協受託金収益</t>
  </si>
  <si>
    <t>　　生活福祉資金受託金収入</t>
  </si>
  <si>
    <t>　　日常生活自立支援受託金収入</t>
  </si>
  <si>
    <t>　利用料収入</t>
  </si>
  <si>
    <t>　賃貸料収入</t>
  </si>
  <si>
    <t>　手数料収入</t>
  </si>
  <si>
    <t>　負担金収入</t>
  </si>
  <si>
    <t>　　負担金収入</t>
  </si>
  <si>
    <t>　居宅介護支援介護料収入</t>
  </si>
  <si>
    <t>　　居宅介護支援介護料収入</t>
  </si>
  <si>
    <t>　受取利息配当金収入</t>
  </si>
  <si>
    <t>　雑収入</t>
  </si>
  <si>
    <t>　　雑収入</t>
  </si>
  <si>
    <t>　役員報酬支出</t>
  </si>
  <si>
    <t>　職員給料支出</t>
  </si>
  <si>
    <t>　職員賞与支出</t>
  </si>
  <si>
    <t>　非常勤職員給与支出</t>
  </si>
  <si>
    <t>　退職給付支出</t>
  </si>
  <si>
    <t>　法定福利費支出</t>
  </si>
  <si>
    <t>　諸謝金支出</t>
  </si>
  <si>
    <t>　業務委託費支出</t>
  </si>
  <si>
    <t>　通信運搬費支出</t>
  </si>
  <si>
    <t>　水道光熱費支出</t>
  </si>
  <si>
    <t>　燃料費支出</t>
  </si>
  <si>
    <t>　消耗器具備品費支出</t>
  </si>
  <si>
    <t>　保険料支出</t>
  </si>
  <si>
    <t>　手数料支出</t>
  </si>
  <si>
    <t>　保守料支出</t>
  </si>
  <si>
    <t>　車輌費支出</t>
  </si>
  <si>
    <t>　租税公課支出</t>
  </si>
  <si>
    <t>　福利厚生費支出</t>
  </si>
  <si>
    <t>　研修研究費支出</t>
  </si>
  <si>
    <t>　事務消耗品費支出</t>
  </si>
  <si>
    <t>　会議費支出</t>
  </si>
  <si>
    <t>　広報費支出</t>
  </si>
  <si>
    <t>　渉外費支出</t>
  </si>
  <si>
    <t>　諸会費支出</t>
  </si>
  <si>
    <t>　一般募金配分金事業費</t>
  </si>
  <si>
    <t>　　高齢者福祉活動事業費</t>
  </si>
  <si>
    <t>　　障害児・者福祉活動費</t>
  </si>
  <si>
    <t>　　児童・青少年福祉活動費</t>
  </si>
  <si>
    <t>　　住民福祉活動事業費</t>
  </si>
  <si>
    <t>　助成金支出</t>
  </si>
  <si>
    <t>　　助成金支出</t>
  </si>
  <si>
    <t>　器具及び備品取得支出</t>
  </si>
  <si>
    <t>　人件費積立金資産取崩収入</t>
  </si>
  <si>
    <t>　退職積立資産取崩収入</t>
  </si>
  <si>
    <t>　備品等積立資産取崩収入</t>
  </si>
  <si>
    <t>　人件費積立資産支出</t>
  </si>
  <si>
    <t>　退職積立資産支出</t>
  </si>
  <si>
    <t>　退職手当積立基金預け金支出</t>
  </si>
  <si>
    <t>社会福祉事業拠点区分  資金収支計算書</t>
    <phoneticPr fontId="4"/>
  </si>
  <si>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</si>
  <si>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</si>
  <si>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</si>
  <si>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</si>
  <si>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</si>
  <si>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</si>
  <si>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</si>
  <si>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寄附金収益</t>
  </si>
  <si>
    <t>経常経費補助金収益</t>
  </si>
  <si>
    <t>受託金収益</t>
  </si>
  <si>
    <t>事業収益</t>
  </si>
  <si>
    <t>負担金収益</t>
  </si>
  <si>
    <t>介護保険事業収益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</si>
  <si>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</si>
  <si>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</si>
  <si>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</si>
  <si>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</si>
  <si>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</si>
  <si>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</si>
  <si>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助成金費用</t>
  </si>
  <si>
    <t>減価償却費</t>
  </si>
  <si>
    <t>国庫補助金等特別積立金取崩額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</si>
  <si>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</si>
  <si>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</si>
  <si>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</si>
  <si>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</si>
  <si>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</si>
  <si>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</si>
  <si>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</si>
  <si>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</si>
  <si>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</si>
  <si>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</si>
  <si>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</si>
  <si>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固定資産売却益</t>
  </si>
  <si>
    <t>特別収益計（８）</t>
  </si>
  <si>
    <t>固定資産売却損・処分損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</si>
  <si>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</si>
  <si>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</si>
  <si>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</si>
  <si>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</si>
  <si>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</si>
  <si>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</si>
  <si>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</si>
  <si>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基金取崩額（１５）</t>
  </si>
  <si>
    <t>その他の積立金取崩額（１６）</t>
  </si>
  <si>
    <t>その他の積立金積立額（１７）</t>
  </si>
  <si>
    <t>次期繰越活動増減差額（１８）＝（１３）＋（１４）＋（１５）＋（１６）－（１７）</t>
  </si>
  <si>
    <t>第二号第四様式（第二十三条第四項関係）</t>
    <rPh sb="0" eb="1">
      <t>ダイ</t>
    </rPh>
    <rPh sb="1" eb="2">
      <t>ニ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</si>
  <si>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　経常経費寄附金収益</t>
  </si>
  <si>
    <t>　市区町村補助金収益</t>
  </si>
  <si>
    <t>　　社会福祉協議会運営補助金収益</t>
  </si>
  <si>
    <t>　共同募金配分金収益</t>
  </si>
  <si>
    <t>　　一般募金配分金収益</t>
  </si>
  <si>
    <t>　市区町村受託金収益</t>
  </si>
  <si>
    <t>　　老人作業所運営事業受託金収益</t>
  </si>
  <si>
    <t>　　児童館運営事業受託金収益</t>
  </si>
  <si>
    <t>　　放課後児童健全育成受託金収益</t>
  </si>
  <si>
    <t>　　社会福祉センター管理運営受託金収益</t>
  </si>
  <si>
    <t>　　文化会館運営事業受託金収益</t>
  </si>
  <si>
    <t>　　交流拠点推進事業受託金収益</t>
  </si>
  <si>
    <t>　全社協受託金収益</t>
  </si>
  <si>
    <t>　　生活福祉資金受託金収益</t>
  </si>
  <si>
    <t>　　日常生活自立支援受託金収益</t>
  </si>
  <si>
    <t>　利用料収益</t>
  </si>
  <si>
    <t>　賃貸料収益</t>
  </si>
  <si>
    <t>　手数料収益</t>
  </si>
  <si>
    <t>　負担金収益</t>
  </si>
  <si>
    <t>　　負担金収益</t>
  </si>
  <si>
    <t>　居宅介護支援介護料収益</t>
  </si>
  <si>
    <t>　　居宅介護支援介護料収益</t>
  </si>
  <si>
    <t>　その他の収益</t>
  </si>
  <si>
    <t>　　退職手当積立基金預け金差益</t>
  </si>
  <si>
    <t>　役員報酬</t>
  </si>
  <si>
    <t>　職員給料</t>
  </si>
  <si>
    <t>　職員賞与</t>
  </si>
  <si>
    <t>　非常勤職員給与</t>
  </si>
  <si>
    <t>　退職給付費用</t>
  </si>
  <si>
    <t>　法定福利費</t>
  </si>
  <si>
    <t>　業務委託費</t>
  </si>
  <si>
    <t>　通信運搬費</t>
  </si>
  <si>
    <t>　水道光熱費</t>
  </si>
  <si>
    <t>　燃料費</t>
  </si>
  <si>
    <t>　消耗器具備品費</t>
  </si>
  <si>
    <t>　保険料</t>
  </si>
  <si>
    <t>　手数料</t>
  </si>
  <si>
    <t>　保守料</t>
  </si>
  <si>
    <t>　車輌費</t>
  </si>
  <si>
    <t>　租税公課</t>
  </si>
  <si>
    <t>　福利厚生費</t>
  </si>
  <si>
    <t>　研修研究費</t>
  </si>
  <si>
    <t>　事務消耗品費</t>
  </si>
  <si>
    <t>　会議費</t>
  </si>
  <si>
    <t>　広報費</t>
  </si>
  <si>
    <t>　渉外費</t>
  </si>
  <si>
    <t>　諸会費</t>
  </si>
  <si>
    <t>　返還金費用</t>
  </si>
  <si>
    <t>　助成金費用</t>
  </si>
  <si>
    <t>　　助成金費用</t>
  </si>
  <si>
    <t>　減価償却費</t>
  </si>
  <si>
    <t>　国庫補助金等特別積立金取崩額</t>
  </si>
  <si>
    <t>　受取利息配当金収益</t>
  </si>
  <si>
    <t>　雑収益</t>
  </si>
  <si>
    <t>　施設整備等補助金収益</t>
  </si>
  <si>
    <t>　車輌運搬具売却益</t>
  </si>
  <si>
    <t>サービス区分間繰入金収益</t>
  </si>
  <si>
    <t>　車輌運搬具売却損・処分損</t>
  </si>
  <si>
    <t>サービス区分間繰入金費用</t>
  </si>
  <si>
    <t>　人件費積立金取崩額</t>
  </si>
  <si>
    <t>　備品等積立金取崩額</t>
  </si>
  <si>
    <t>　退職積立金取崩額</t>
  </si>
  <si>
    <t>　人件費積立金積立額</t>
  </si>
  <si>
    <t>　退職積立金積立額</t>
  </si>
  <si>
    <t>　備品等積立金積立額</t>
  </si>
  <si>
    <t>社会福祉事業拠点区分  事業活動計算書</t>
    <phoneticPr fontId="4"/>
  </si>
  <si>
    <t>第三号第一様式（第二十七条第四項関係）</t>
    <phoneticPr fontId="4"/>
  </si>
  <si>
    <t>法人単位貸借対照表</t>
    <phoneticPr fontId="1"/>
  </si>
  <si>
    <t>令和4年3月31日現在</t>
    <phoneticPr fontId="1"/>
  </si>
  <si>
    <t>資産の部</t>
    <phoneticPr fontId="1"/>
  </si>
  <si>
    <t>負債の部</t>
    <phoneticPr fontId="1"/>
  </si>
  <si>
    <t>当年度末</t>
    <rPh sb="0" eb="1">
      <t>トウ</t>
    </rPh>
    <rPh sb="1" eb="4">
      <t>ネンドマツ</t>
    </rPh>
    <phoneticPr fontId="2"/>
  </si>
  <si>
    <t>前年度末</t>
    <rPh sb="0" eb="3">
      <t>ゼンネンド</t>
    </rPh>
    <rPh sb="3" eb="4">
      <t>マツ</t>
    </rPh>
    <phoneticPr fontId="2"/>
  </si>
  <si>
    <t>増減</t>
    <rPh sb="0" eb="2">
      <t>ゾウゲン</t>
    </rPh>
    <phoneticPr fontId="2"/>
  </si>
  <si>
    <t>流動資産</t>
  </si>
  <si>
    <t>流動負債</t>
  </si>
  <si>
    <t>　現金預金</t>
  </si>
  <si>
    <t>　事業未払金</t>
  </si>
  <si>
    <t>　事業未収金</t>
  </si>
  <si>
    <t>　職員預り金</t>
  </si>
  <si>
    <t>　前払費用</t>
  </si>
  <si>
    <t>固定資産</t>
  </si>
  <si>
    <t>固定負債</t>
  </si>
  <si>
    <t>基本財産</t>
  </si>
  <si>
    <t>　退職給付引当金</t>
  </si>
  <si>
    <t>　定期預金</t>
  </si>
  <si>
    <t>負債の部合計</t>
  </si>
  <si>
    <t>その他の固定資産</t>
  </si>
  <si>
    <t>純資産の部</t>
  </si>
  <si>
    <t>　車輌運搬具</t>
  </si>
  <si>
    <t>基本金</t>
  </si>
  <si>
    <t>　器具及び備品</t>
  </si>
  <si>
    <t>　基本金</t>
  </si>
  <si>
    <t>　退職手当積立基金預け金</t>
  </si>
  <si>
    <t>国庫補助金等特別積立金</t>
  </si>
  <si>
    <t>　人件費積立資産</t>
  </si>
  <si>
    <t>　国庫補助金等特別積立金</t>
  </si>
  <si>
    <t>その他の積立金</t>
  </si>
  <si>
    <t>　備品等積立資産</t>
  </si>
  <si>
    <t>　人件費積立金</t>
  </si>
  <si>
    <t>　退職等積立金</t>
  </si>
  <si>
    <t>　備品等積立金</t>
  </si>
  <si>
    <t>次期繰越活動増減差額</t>
  </si>
  <si>
    <t>　次期繰越活動増減差額</t>
  </si>
  <si>
    <t>（うち当期活動増減差額）</t>
  </si>
  <si>
    <t>純資産の部合計</t>
  </si>
  <si>
    <t>資産の部合計</t>
  </si>
  <si>
    <t>負債及び純資産の部合計</t>
  </si>
  <si>
    <t>第三号第四様式（第二十七条第四項関係）</t>
    <rPh sb="0" eb="1">
      <t>ダイ</t>
    </rPh>
    <rPh sb="1" eb="2">
      <t>サン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</si>
  <si>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社会福祉事業拠点区分  貸借対照表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</si>
</sst>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4" xfId="2" applyFont="1" applyBorder="1" applyAlignment="1">
      <alignment vertical="center" textRotation="255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0" fontId="7" fillId="0" borderId="3" xfId="2" applyFont="1" applyBorder="1" applyAlignment="1">
      <alignment horizontal="left" vertical="top" shrinkToFit="1"/>
    </xf>
    <xf numFmtId="0" fontId="7" fillId="0" borderId="1" xfId="2" applyFont="1" applyBorder="1" applyAlignment="1">
      <alignment horizontal="left" vertical="top" shrinkToFit="1"/>
    </xf>
    <xf numFmtId="0" fontId="7" fillId="0" borderId="14" xfId="2" applyFont="1" applyBorder="1" applyAlignment="1">
      <alignment horizontal="left" vertical="center" textRotation="255"/>
    </xf>
    <xf numFmtId="176" fontId="9" fillId="0" borderId="13" xfId="2" applyNumberFormat="1" applyFont="1" applyBorder="1" applyAlignment="1" applyProtection="1">
      <alignment vertical="center" shrinkToFit="1"/>
      <protection locked="0"/>
    </xf>
    <xf numFmtId="0" fontId="7" fillId="0" borderId="15" xfId="2" applyFont="1" applyBorder="1" applyAlignment="1">
      <alignment horizontal="left" vertical="top" shrinkToFit="1"/>
    </xf>
    <xf numFmtId="176" fontId="9" fillId="0" borderId="15" xfId="2" applyNumberFormat="1" applyFont="1" applyBorder="1" applyAlignment="1" applyProtection="1">
      <alignment vertical="top" shrinkToFit="1"/>
      <protection locked="0"/>
    </xf>
    <xf numFmtId="0" fontId="7" fillId="0" borderId="7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14" xfId="2" applyFont="1" applyBorder="1">
      <alignment horizontal="left" vertical="top"/>
    </xf>
    <xf numFmtId="0" fontId="5" fillId="0" borderId="0" xfId="0" applyFont="1" applyAlignment="1">
      <alignment horizontal="right" vertical="center" shrinkToFit="1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horizontal="left" vertical="top" shrinkToFit="1"/>
    </xf>
    <xf numFmtId="176" fontId="9" fillId="0" borderId="4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/>
    </xf>
    <xf numFmtId="0" fontId="7" fillId="0" borderId="3" xfId="2" applyFont="1" applyBorder="1" applyAlignment="1">
      <alignment vertical="center" textRotation="255"/>
    </xf>
    <xf numFmtId="0" fontId="7" fillId="0" borderId="4" xfId="2" applyFont="1" applyBorder="1" applyAlignment="1">
      <alignment vertical="center" textRotation="255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center" textRotation="255"/>
    </xf>
    <xf numFmtId="0" fontId="7" fillId="0" borderId="4" xfId="2" applyFont="1" applyBorder="1" applyAlignment="1">
      <alignment horizontal="left" vertical="center" textRotation="255"/>
    </xf>
    <xf numFmtId="0" fontId="7" fillId="0" borderId="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</cellXfs>
  <cellStyles count="3">
    <cellStyle name="標準" xfId="0" builtinId="0"/>
    <cellStyle name="標準 2" xfId="2" xr:uid="{9F4C2101-B935-4B33-B8C5-C8841E692ED5}"/>
    <cellStyle name="標準 3" xfId="1" xr:uid="{AD3D400F-386A-45A3-AA0A-F4E5A6391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2C91-8CA1-4587-99E4-5ABBA6303280}">
  <sheetPr>
    <pageSetUpPr fitToPage="1"/>
  </sheetPr>
  <dimension ref="B2:H48"/>
  <sheetViews>
    <sheetView showGridLines="0" workbookViewId="0">
      <selection activeCell="E12" sqref="E12"/>
    </sheetView>
  </sheetViews>
  <sheetFormatPr defaultRowHeight="18" x14ac:dyDescent="0.45"/>
  <cols>
    <col min="1" max="3" width="3" customWidth="1"/>
    <col min="4" max="4" width="52.59765625" customWidth="1"/>
    <col min="5" max="8" width="21.296875" customWidth="1"/>
  </cols>
  <sheetData>
    <row r="2" spans="2:8" ht="22.8" x14ac:dyDescent="0.45">
      <c r="B2" s="1"/>
      <c r="C2" s="1"/>
      <c r="D2" s="1"/>
      <c r="E2" s="2"/>
      <c r="F2" s="2"/>
      <c r="G2" s="3"/>
      <c r="H2" s="3" t="s">
        <v>0</v>
      </c>
    </row>
    <row r="3" spans="2:8" ht="22.8" x14ac:dyDescent="0.45">
      <c r="B3" s="55" t="s">
        <v>1</v>
      </c>
      <c r="C3" s="55"/>
      <c r="D3" s="55"/>
      <c r="E3" s="55"/>
      <c r="F3" s="55"/>
      <c r="G3" s="55"/>
      <c r="H3" s="55"/>
    </row>
    <row r="4" spans="2:8" ht="22.8" x14ac:dyDescent="0.45">
      <c r="B4" s="1"/>
      <c r="C4" s="1"/>
      <c r="D4" s="1"/>
      <c r="E4" s="1"/>
      <c r="F4" s="1"/>
      <c r="G4" s="2"/>
      <c r="H4" s="2"/>
    </row>
    <row r="5" spans="2:8" ht="22.8" x14ac:dyDescent="0.45">
      <c r="B5" s="56" t="s">
        <v>2</v>
      </c>
      <c r="C5" s="56"/>
      <c r="D5" s="56"/>
      <c r="E5" s="56"/>
      <c r="F5" s="56"/>
      <c r="G5" s="56"/>
      <c r="H5" s="56"/>
    </row>
    <row r="6" spans="2:8" x14ac:dyDescent="0.45">
      <c r="B6" s="5"/>
      <c r="C6" s="5"/>
      <c r="D6" s="5"/>
      <c r="E6" s="5"/>
      <c r="F6" s="2"/>
      <c r="G6" s="2"/>
      <c r="H6" s="5" t="s">
        <v>3</v>
      </c>
    </row>
    <row r="7" spans="2:8" x14ac:dyDescent="0.45">
      <c r="B7" s="57" t="s">
        <v>4</v>
      </c>
      <c r="C7" s="57"/>
      <c r="D7" s="57"/>
      <c r="E7" s="6" t="s">
        <v>5</v>
      </c>
      <c r="F7" s="6" t="s">
        <v>6</v>
      </c>
      <c r="G7" s="6" t="s">
        <v>7</v>
      </c>
      <c r="H7" s="6" t="s">
        <v>8</v>
      </c>
    </row>
    <row r="8" spans="2:8" x14ac:dyDescent="0.45">
      <c r="B8" s="52" t="s">
        <v>9</v>
      </c>
      <c r="C8" s="52" t="s">
        <v>10</v>
      </c>
      <c r="D8" s="7" t="s">
        <v>11</v>
      </c>
      <c r="E8" s="8">
        <v>500000</v>
      </c>
      <c r="F8" s="9">
        <v>859852</v>
      </c>
      <c r="G8" s="9">
        <f>E8-F8</f>
        <v>-359852</v>
      </c>
      <c r="H8" s="9"/>
    </row>
    <row r="9" spans="2:8" x14ac:dyDescent="0.45">
      <c r="B9" s="53"/>
      <c r="C9" s="53"/>
      <c r="D9" s="10" t="s">
        <v>12</v>
      </c>
      <c r="E9" s="11">
        <v>30995000</v>
      </c>
      <c r="F9" s="12">
        <v>30994200</v>
      </c>
      <c r="G9" s="12">
        <f t="shared" ref="G9:G38" si="0">E9-F9</f>
        <v>800</v>
      </c>
      <c r="H9" s="12"/>
    </row>
    <row r="10" spans="2:8" x14ac:dyDescent="0.45">
      <c r="B10" s="53"/>
      <c r="C10" s="53"/>
      <c r="D10" s="10" t="s">
        <v>13</v>
      </c>
      <c r="E10" s="11">
        <v>63450000</v>
      </c>
      <c r="F10" s="12">
        <v>63245729</v>
      </c>
      <c r="G10" s="12">
        <f t="shared" si="0"/>
        <v>204271</v>
      </c>
      <c r="H10" s="12"/>
    </row>
    <row r="11" spans="2:8" x14ac:dyDescent="0.45">
      <c r="B11" s="53"/>
      <c r="C11" s="53"/>
      <c r="D11" s="10" t="s">
        <v>14</v>
      </c>
      <c r="E11" s="11">
        <v>7258000</v>
      </c>
      <c r="F11" s="12">
        <v>3241625</v>
      </c>
      <c r="G11" s="12">
        <f t="shared" si="0"/>
        <v>4016375</v>
      </c>
      <c r="H11" s="12"/>
    </row>
    <row r="12" spans="2:8" x14ac:dyDescent="0.45">
      <c r="B12" s="53"/>
      <c r="C12" s="53"/>
      <c r="D12" s="10" t="s">
        <v>15</v>
      </c>
      <c r="E12" s="11">
        <v>4152000</v>
      </c>
      <c r="F12" s="12">
        <v>3265065</v>
      </c>
      <c r="G12" s="12">
        <f t="shared" si="0"/>
        <v>886935</v>
      </c>
      <c r="H12" s="12"/>
    </row>
    <row r="13" spans="2:8" x14ac:dyDescent="0.45">
      <c r="B13" s="53"/>
      <c r="C13" s="53"/>
      <c r="D13" s="10" t="s">
        <v>16</v>
      </c>
      <c r="E13" s="11">
        <v>2544000</v>
      </c>
      <c r="F13" s="12">
        <v>2141830</v>
      </c>
      <c r="G13" s="12">
        <f t="shared" si="0"/>
        <v>402170</v>
      </c>
      <c r="H13" s="12"/>
    </row>
    <row r="14" spans="2:8" x14ac:dyDescent="0.45">
      <c r="B14" s="53"/>
      <c r="C14" s="53"/>
      <c r="D14" s="10" t="s">
        <v>17</v>
      </c>
      <c r="E14" s="11">
        <v>2000</v>
      </c>
      <c r="F14" s="12">
        <v>243</v>
      </c>
      <c r="G14" s="12">
        <f t="shared" si="0"/>
        <v>1757</v>
      </c>
      <c r="H14" s="12"/>
    </row>
    <row r="15" spans="2:8" x14ac:dyDescent="0.45">
      <c r="B15" s="53"/>
      <c r="C15" s="53"/>
      <c r="D15" s="10" t="s">
        <v>18</v>
      </c>
      <c r="E15" s="13">
        <v>35000</v>
      </c>
      <c r="F15" s="12">
        <v>9660</v>
      </c>
      <c r="G15" s="12">
        <f t="shared" si="0"/>
        <v>25340</v>
      </c>
      <c r="H15" s="12"/>
    </row>
    <row r="16" spans="2:8" x14ac:dyDescent="0.45">
      <c r="B16" s="53"/>
      <c r="C16" s="54"/>
      <c r="D16" s="14" t="s">
        <v>19</v>
      </c>
      <c r="E16" s="15">
        <f>+E8+E9+E10+E11+E12+E13+E14+E15</f>
        <v>108936000</v>
      </c>
      <c r="F16" s="16">
        <f>+F8+F9+F10+F11+F12+F13+F14+F15</f>
        <v>103758204</v>
      </c>
      <c r="G16" s="16">
        <f t="shared" si="0"/>
        <v>5177796</v>
      </c>
      <c r="H16" s="16"/>
    </row>
    <row r="17" spans="2:8" x14ac:dyDescent="0.45">
      <c r="B17" s="53"/>
      <c r="C17" s="52" t="s">
        <v>20</v>
      </c>
      <c r="D17" s="10" t="s">
        <v>21</v>
      </c>
      <c r="E17" s="8">
        <v>67505000</v>
      </c>
      <c r="F17" s="12">
        <v>65632588</v>
      </c>
      <c r="G17" s="12">
        <f t="shared" si="0"/>
        <v>1872412</v>
      </c>
      <c r="H17" s="12"/>
    </row>
    <row r="18" spans="2:8" x14ac:dyDescent="0.45">
      <c r="B18" s="53"/>
      <c r="C18" s="53"/>
      <c r="D18" s="10" t="s">
        <v>22</v>
      </c>
      <c r="E18" s="11">
        <v>43131000</v>
      </c>
      <c r="F18" s="12">
        <v>37082848</v>
      </c>
      <c r="G18" s="12">
        <f t="shared" si="0"/>
        <v>6048152</v>
      </c>
      <c r="H18" s="12"/>
    </row>
    <row r="19" spans="2:8" x14ac:dyDescent="0.45">
      <c r="B19" s="53"/>
      <c r="C19" s="53"/>
      <c r="D19" s="10" t="s">
        <v>23</v>
      </c>
      <c r="E19" s="11">
        <v>2410000</v>
      </c>
      <c r="F19" s="12">
        <v>1916971</v>
      </c>
      <c r="G19" s="12">
        <f t="shared" si="0"/>
        <v>493029</v>
      </c>
      <c r="H19" s="12"/>
    </row>
    <row r="20" spans="2:8" x14ac:dyDescent="0.45">
      <c r="B20" s="53"/>
      <c r="C20" s="53"/>
      <c r="D20" s="10" t="s">
        <v>24</v>
      </c>
      <c r="E20" s="11">
        <v>1086000</v>
      </c>
      <c r="F20" s="12">
        <v>206200</v>
      </c>
      <c r="G20" s="12">
        <f t="shared" si="0"/>
        <v>879800</v>
      </c>
      <c r="H20" s="12"/>
    </row>
    <row r="21" spans="2:8" x14ac:dyDescent="0.45">
      <c r="B21" s="53"/>
      <c r="C21" s="53"/>
      <c r="D21" s="10" t="s">
        <v>25</v>
      </c>
      <c r="E21" s="13">
        <v>1707000</v>
      </c>
      <c r="F21" s="12">
        <v>1116000</v>
      </c>
      <c r="G21" s="12">
        <f t="shared" si="0"/>
        <v>591000</v>
      </c>
      <c r="H21" s="12"/>
    </row>
    <row r="22" spans="2:8" x14ac:dyDescent="0.45">
      <c r="B22" s="53"/>
      <c r="C22" s="54"/>
      <c r="D22" s="14" t="s">
        <v>26</v>
      </c>
      <c r="E22" s="15">
        <f>+E17+E18+E19+E20+E21</f>
        <v>115839000</v>
      </c>
      <c r="F22" s="16">
        <f>+F17+F18+F19+F20+F21</f>
        <v>105954607</v>
      </c>
      <c r="G22" s="16">
        <f t="shared" si="0"/>
        <v>9884393</v>
      </c>
      <c r="H22" s="16"/>
    </row>
    <row r="23" spans="2:8" x14ac:dyDescent="0.45">
      <c r="B23" s="54"/>
      <c r="C23" s="17" t="s">
        <v>27</v>
      </c>
      <c r="D23" s="18"/>
      <c r="E23" s="15">
        <f xml:space="preserve"> +E16 - E22</f>
        <v>-6903000</v>
      </c>
      <c r="F23" s="19">
        <f xml:space="preserve"> +F16 - F22</f>
        <v>-2196403</v>
      </c>
      <c r="G23" s="19">
        <f t="shared" si="0"/>
        <v>-4706597</v>
      </c>
      <c r="H23" s="19"/>
    </row>
    <row r="24" spans="2:8" ht="30" x14ac:dyDescent="0.45">
      <c r="B24" s="52" t="s">
        <v>28</v>
      </c>
      <c r="C24" s="20" t="s">
        <v>10</v>
      </c>
      <c r="D24" s="14" t="s">
        <v>29</v>
      </c>
      <c r="E24" s="15">
        <f>0</f>
        <v>0</v>
      </c>
      <c r="F24" s="16">
        <f>0</f>
        <v>0</v>
      </c>
      <c r="G24" s="16">
        <f t="shared" si="0"/>
        <v>0</v>
      </c>
      <c r="H24" s="16"/>
    </row>
    <row r="25" spans="2:8" x14ac:dyDescent="0.45">
      <c r="B25" s="53"/>
      <c r="C25" s="52" t="s">
        <v>20</v>
      </c>
      <c r="D25" s="10" t="s">
        <v>30</v>
      </c>
      <c r="E25" s="15">
        <v>2800000</v>
      </c>
      <c r="F25" s="12">
        <v>2539240</v>
      </c>
      <c r="G25" s="12">
        <f t="shared" si="0"/>
        <v>260760</v>
      </c>
      <c r="H25" s="12"/>
    </row>
    <row r="26" spans="2:8" x14ac:dyDescent="0.45">
      <c r="B26" s="53"/>
      <c r="C26" s="54"/>
      <c r="D26" s="14" t="s">
        <v>31</v>
      </c>
      <c r="E26" s="15">
        <f>+E25</f>
        <v>2800000</v>
      </c>
      <c r="F26" s="16">
        <f>+F25</f>
        <v>2539240</v>
      </c>
      <c r="G26" s="16">
        <f t="shared" si="0"/>
        <v>260760</v>
      </c>
      <c r="H26" s="16"/>
    </row>
    <row r="27" spans="2:8" x14ac:dyDescent="0.45">
      <c r="B27" s="54"/>
      <c r="C27" s="21" t="s">
        <v>32</v>
      </c>
      <c r="D27" s="18"/>
      <c r="E27" s="15">
        <f xml:space="preserve"> +E24 - E26</f>
        <v>-2800000</v>
      </c>
      <c r="F27" s="19">
        <f xml:space="preserve"> +F24 - F26</f>
        <v>-2539240</v>
      </c>
      <c r="G27" s="19">
        <f t="shared" si="0"/>
        <v>-260760</v>
      </c>
      <c r="H27" s="19"/>
    </row>
    <row r="28" spans="2:8" x14ac:dyDescent="0.45">
      <c r="B28" s="52" t="s">
        <v>33</v>
      </c>
      <c r="C28" s="52" t="s">
        <v>10</v>
      </c>
      <c r="D28" s="10" t="s">
        <v>34</v>
      </c>
      <c r="E28" s="15">
        <v>3979000</v>
      </c>
      <c r="F28" s="12">
        <v>3505680</v>
      </c>
      <c r="G28" s="12">
        <f t="shared" si="0"/>
        <v>473320</v>
      </c>
      <c r="H28" s="12"/>
    </row>
    <row r="29" spans="2:8" x14ac:dyDescent="0.45">
      <c r="B29" s="53"/>
      <c r="C29" s="54"/>
      <c r="D29" s="14" t="s">
        <v>35</v>
      </c>
      <c r="E29" s="15">
        <f>+E28</f>
        <v>3979000</v>
      </c>
      <c r="F29" s="16">
        <f>+F28</f>
        <v>3505680</v>
      </c>
      <c r="G29" s="16">
        <f t="shared" si="0"/>
        <v>473320</v>
      </c>
      <c r="H29" s="16"/>
    </row>
    <row r="30" spans="2:8" x14ac:dyDescent="0.45">
      <c r="B30" s="53"/>
      <c r="C30" s="52" t="s">
        <v>20</v>
      </c>
      <c r="D30" s="10" t="s">
        <v>36</v>
      </c>
      <c r="E30" s="8">
        <v>835000</v>
      </c>
      <c r="F30" s="12">
        <v>696513</v>
      </c>
      <c r="G30" s="12">
        <f t="shared" si="0"/>
        <v>138487</v>
      </c>
      <c r="H30" s="12"/>
    </row>
    <row r="31" spans="2:8" x14ac:dyDescent="0.45">
      <c r="B31" s="53"/>
      <c r="C31" s="53"/>
      <c r="D31" s="22" t="s">
        <v>37</v>
      </c>
      <c r="E31" s="13">
        <v>1299000</v>
      </c>
      <c r="F31" s="23">
        <v>1297920</v>
      </c>
      <c r="G31" s="23">
        <f t="shared" si="0"/>
        <v>1080</v>
      </c>
      <c r="H31" s="23"/>
    </row>
    <row r="32" spans="2:8" x14ac:dyDescent="0.45">
      <c r="B32" s="53"/>
      <c r="C32" s="54"/>
      <c r="D32" s="24" t="s">
        <v>38</v>
      </c>
      <c r="E32" s="15">
        <f>+E30+E31</f>
        <v>2134000</v>
      </c>
      <c r="F32" s="25">
        <f>+F30+F31</f>
        <v>1994433</v>
      </c>
      <c r="G32" s="25">
        <f t="shared" si="0"/>
        <v>139567</v>
      </c>
      <c r="H32" s="25"/>
    </row>
    <row r="33" spans="2:8" x14ac:dyDescent="0.45">
      <c r="B33" s="54"/>
      <c r="C33" s="21" t="s">
        <v>39</v>
      </c>
      <c r="D33" s="18"/>
      <c r="E33" s="15">
        <f xml:space="preserve"> +E29 - E32</f>
        <v>1845000</v>
      </c>
      <c r="F33" s="19">
        <f xml:space="preserve"> +F29 - F32</f>
        <v>1511247</v>
      </c>
      <c r="G33" s="19">
        <f t="shared" si="0"/>
        <v>333753</v>
      </c>
      <c r="H33" s="19"/>
    </row>
    <row r="34" spans="2:8" x14ac:dyDescent="0.45">
      <c r="B34" s="26" t="s">
        <v>40</v>
      </c>
      <c r="C34" s="27"/>
      <c r="D34" s="28"/>
      <c r="E34" s="8">
        <v>6408000</v>
      </c>
      <c r="F34" s="29"/>
      <c r="G34" s="29">
        <f>E34 + E35</f>
        <v>6408000</v>
      </c>
      <c r="H34" s="29"/>
    </row>
    <row r="35" spans="2:8" x14ac:dyDescent="0.45">
      <c r="B35" s="30"/>
      <c r="C35" s="31"/>
      <c r="D35" s="32"/>
      <c r="E35" s="13"/>
      <c r="F35" s="33"/>
      <c r="G35" s="33"/>
      <c r="H35" s="33"/>
    </row>
    <row r="36" spans="2:8" x14ac:dyDescent="0.45">
      <c r="B36" s="21" t="s">
        <v>41</v>
      </c>
      <c r="C36" s="17"/>
      <c r="D36" s="18"/>
      <c r="E36" s="15">
        <f xml:space="preserve"> +E23 +E27 +E33 - (E34 + E35)</f>
        <v>-14266000</v>
      </c>
      <c r="F36" s="19">
        <f xml:space="preserve"> +F23 +F27 +F33 - (F34 + F35)</f>
        <v>-3224396</v>
      </c>
      <c r="G36" s="19">
        <f t="shared" si="0"/>
        <v>-11041604</v>
      </c>
      <c r="H36" s="19"/>
    </row>
    <row r="37" spans="2:8" x14ac:dyDescent="0.45">
      <c r="B37" s="21" t="s">
        <v>42</v>
      </c>
      <c r="C37" s="17"/>
      <c r="D37" s="18"/>
      <c r="E37" s="15">
        <v>14266000</v>
      </c>
      <c r="F37" s="19">
        <v>14265942</v>
      </c>
      <c r="G37" s="19">
        <f t="shared" si="0"/>
        <v>58</v>
      </c>
      <c r="H37" s="19"/>
    </row>
    <row r="38" spans="2:8" x14ac:dyDescent="0.45">
      <c r="B38" s="21" t="s">
        <v>43</v>
      </c>
      <c r="C38" s="17"/>
      <c r="D38" s="18"/>
      <c r="E38" s="15">
        <f xml:space="preserve"> +E36 +E37</f>
        <v>0</v>
      </c>
      <c r="F38" s="19">
        <f xml:space="preserve"> +F36 +F37</f>
        <v>11041546</v>
      </c>
      <c r="G38" s="19">
        <f t="shared" si="0"/>
        <v>-11041546</v>
      </c>
      <c r="H38" s="19"/>
    </row>
    <row r="39" spans="2:8" x14ac:dyDescent="0.45">
      <c r="B39" s="34"/>
      <c r="C39" s="34"/>
      <c r="D39" s="34"/>
      <c r="E39" s="34"/>
      <c r="F39" s="34"/>
      <c r="G39" s="34"/>
      <c r="H39" s="34"/>
    </row>
    <row r="40" spans="2:8" x14ac:dyDescent="0.45">
      <c r="B40" s="34"/>
      <c r="C40" s="34"/>
      <c r="D40" s="34"/>
      <c r="E40" s="34"/>
      <c r="F40" s="34"/>
      <c r="G40" s="34"/>
      <c r="H40" s="34"/>
    </row>
    <row r="41" spans="2:8" x14ac:dyDescent="0.45">
      <c r="B41" s="34"/>
      <c r="C41" s="34"/>
      <c r="D41" s="34"/>
      <c r="E41" s="34"/>
      <c r="F41" s="34"/>
      <c r="G41" s="34"/>
      <c r="H41" s="34"/>
    </row>
    <row r="42" spans="2:8" x14ac:dyDescent="0.45">
      <c r="B42" s="34"/>
      <c r="C42" s="34"/>
      <c r="D42" s="34"/>
      <c r="E42" s="34"/>
      <c r="F42" s="34"/>
      <c r="G42" s="34"/>
      <c r="H42" s="34"/>
    </row>
    <row r="43" spans="2:8" x14ac:dyDescent="0.45">
      <c r="B43" s="34"/>
      <c r="C43" s="34"/>
      <c r="D43" s="34"/>
      <c r="E43" s="34"/>
      <c r="F43" s="34"/>
      <c r="G43" s="34"/>
      <c r="H43" s="34"/>
    </row>
    <row r="44" spans="2:8" x14ac:dyDescent="0.45">
      <c r="B44" s="34"/>
      <c r="C44" s="34"/>
      <c r="D44" s="34"/>
      <c r="E44" s="34"/>
      <c r="F44" s="34"/>
      <c r="G44" s="34"/>
      <c r="H44" s="34"/>
    </row>
    <row r="45" spans="2:8" x14ac:dyDescent="0.45">
      <c r="B45" s="34"/>
      <c r="C45" s="34"/>
      <c r="D45" s="34"/>
      <c r="E45" s="34"/>
      <c r="F45" s="34"/>
      <c r="G45" s="34"/>
      <c r="H45" s="34"/>
    </row>
    <row r="46" spans="2:8" x14ac:dyDescent="0.45">
      <c r="B46" s="34"/>
      <c r="C46" s="34"/>
      <c r="D46" s="34"/>
      <c r="E46" s="34"/>
      <c r="F46" s="34"/>
      <c r="G46" s="34"/>
      <c r="H46" s="34"/>
    </row>
    <row r="47" spans="2:8" x14ac:dyDescent="0.45">
      <c r="B47" s="34"/>
      <c r="C47" s="34"/>
      <c r="D47" s="34"/>
      <c r="E47" s="34"/>
      <c r="F47" s="34"/>
      <c r="G47" s="34"/>
      <c r="H47" s="34"/>
    </row>
    <row r="48" spans="2:8" x14ac:dyDescent="0.45">
      <c r="B48" s="34"/>
      <c r="C48" s="34"/>
      <c r="D48" s="34"/>
      <c r="E48" s="34"/>
      <c r="F48" s="34"/>
      <c r="G48" s="34"/>
      <c r="H48" s="34"/>
    </row>
  </sheetData>
  <sheetProtection algorithmName="SHA-512" hashValue="41qHNXDNKqhM4y6EB0J5pTLvhX/1cPRxcckwXIVqe4Pk+r/m8I1zYxi7oAmD8LETpGhrmPo1RpFZ7efzUZRroQ==" saltValue="qb5efI8p7CIi4NBKfrRrfw==" spinCount="100000" sheet="1" objects="1" scenarios="1" selectLockedCells="1" selectUnlockedCells="1"/>
  <mergeCells count="11">
    <mergeCell ref="B3:H3"/>
    <mergeCell ref="B5:H5"/>
    <mergeCell ref="B7:D7"/>
    <mergeCell ref="B8:B23"/>
    <mergeCell ref="C8:C16"/>
    <mergeCell ref="C17:C22"/>
    <mergeCell ref="B24:B27"/>
    <mergeCell ref="C25:C26"/>
    <mergeCell ref="B28:B33"/>
    <mergeCell ref="C28:C29"/>
    <mergeCell ref="C30:C32"/>
  </mergeCells>
  <phoneticPr fontId="1"/>
  <pageMargins left="0.7" right="0.7" top="0.75" bottom="0.75" header="0.3" footer="0.3"/>
  <pageSetup paperSize="9" fitToHeight="0" orientation="portrait" verticalDpi="0" r:id="rId1"/>
  <headerFooter>
    <oddHeader>&amp;L糸田町社会福祉協議会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9F3F-38DF-49BD-AEAC-16D6D2AC523A}">
  <dimension ref="B1:H101"/>
  <sheetViews>
    <sheetView workbookViewId="0">
      <selection activeCell="D4" sqref="D4"/>
    </sheetView>
  </sheetViews>
  <sheetFormatPr defaultRowHeight="18" x14ac:dyDescent="0.45"/>
  <cols>
    <col min="1" max="3" width="3" customWidth="1"/>
    <col min="4" max="4" width="54.5" customWidth="1"/>
    <col min="5" max="8" width="21.296875" customWidth="1"/>
  </cols>
  <sheetData>
    <row r="1" spans="2:8" ht="22.8" x14ac:dyDescent="0.45">
      <c r="B1" s="4"/>
      <c r="C1" s="4"/>
      <c r="D1" s="4"/>
      <c r="E1" s="2"/>
      <c r="F1" s="2"/>
      <c r="G1" s="3"/>
      <c r="H1" s="3" t="s">
        <v>44</v>
      </c>
    </row>
    <row r="2" spans="2:8" ht="22.8" x14ac:dyDescent="0.45">
      <c r="B2" s="55" t="s">
        <v>108</v>
      </c>
      <c r="C2" s="55"/>
      <c r="D2" s="55"/>
      <c r="E2" s="55"/>
      <c r="F2" s="55"/>
      <c r="G2" s="55"/>
      <c r="H2" s="55"/>
    </row>
    <row r="3" spans="2:8" ht="22.8" x14ac:dyDescent="0.45">
      <c r="B3" s="56" t="s">
        <v>2</v>
      </c>
      <c r="C3" s="56"/>
      <c r="D3" s="56"/>
      <c r="E3" s="56"/>
      <c r="F3" s="56"/>
      <c r="G3" s="56"/>
      <c r="H3" s="56"/>
    </row>
    <row r="4" spans="2:8" x14ac:dyDescent="0.45">
      <c r="B4" s="5"/>
      <c r="C4" s="5"/>
      <c r="D4" s="5"/>
      <c r="E4" s="5"/>
      <c r="F4" s="2"/>
      <c r="G4" s="2"/>
      <c r="H4" s="5" t="s">
        <v>3</v>
      </c>
    </row>
    <row r="5" spans="2:8" x14ac:dyDescent="0.45">
      <c r="B5" s="57" t="s">
        <v>4</v>
      </c>
      <c r="C5" s="57"/>
      <c r="D5" s="57"/>
      <c r="E5" s="6" t="s">
        <v>5</v>
      </c>
      <c r="F5" s="6" t="s">
        <v>6</v>
      </c>
      <c r="G5" s="6" t="s">
        <v>7</v>
      </c>
      <c r="H5" s="6" t="s">
        <v>8</v>
      </c>
    </row>
    <row r="6" spans="2:8" x14ac:dyDescent="0.45">
      <c r="B6" s="52" t="s">
        <v>9</v>
      </c>
      <c r="C6" s="52" t="s">
        <v>10</v>
      </c>
      <c r="D6" s="7" t="s">
        <v>11</v>
      </c>
      <c r="E6" s="9">
        <f>+E7</f>
        <v>500000</v>
      </c>
      <c r="F6" s="9">
        <f>+F7</f>
        <v>859852</v>
      </c>
      <c r="G6" s="9">
        <f>E6-F6</f>
        <v>-359852</v>
      </c>
      <c r="H6" s="9"/>
    </row>
    <row r="7" spans="2:8" x14ac:dyDescent="0.45">
      <c r="B7" s="53"/>
      <c r="C7" s="53"/>
      <c r="D7" s="10" t="s">
        <v>45</v>
      </c>
      <c r="E7" s="12">
        <v>500000</v>
      </c>
      <c r="F7" s="12">
        <v>859852</v>
      </c>
      <c r="G7" s="12">
        <f t="shared" ref="G7:G70" si="0">E7-F7</f>
        <v>-359852</v>
      </c>
      <c r="H7" s="12"/>
    </row>
    <row r="8" spans="2:8" x14ac:dyDescent="0.45">
      <c r="B8" s="53"/>
      <c r="C8" s="53"/>
      <c r="D8" s="10" t="s">
        <v>12</v>
      </c>
      <c r="E8" s="12">
        <f>+E9+E11</f>
        <v>30995000</v>
      </c>
      <c r="F8" s="12">
        <f>+F9+F11</f>
        <v>30994200</v>
      </c>
      <c r="G8" s="12">
        <f t="shared" si="0"/>
        <v>800</v>
      </c>
      <c r="H8" s="12"/>
    </row>
    <row r="9" spans="2:8" x14ac:dyDescent="0.45">
      <c r="B9" s="53"/>
      <c r="C9" s="53"/>
      <c r="D9" s="10" t="s">
        <v>46</v>
      </c>
      <c r="E9" s="12">
        <f>+E10</f>
        <v>29909000</v>
      </c>
      <c r="F9" s="12">
        <f>+F10</f>
        <v>29909000</v>
      </c>
      <c r="G9" s="12">
        <f t="shared" si="0"/>
        <v>0</v>
      </c>
      <c r="H9" s="12"/>
    </row>
    <row r="10" spans="2:8" x14ac:dyDescent="0.45">
      <c r="B10" s="53"/>
      <c r="C10" s="53"/>
      <c r="D10" s="10" t="s">
        <v>47</v>
      </c>
      <c r="E10" s="12">
        <v>29909000</v>
      </c>
      <c r="F10" s="12">
        <v>29909000</v>
      </c>
      <c r="G10" s="12">
        <f t="shared" si="0"/>
        <v>0</v>
      </c>
      <c r="H10" s="12"/>
    </row>
    <row r="11" spans="2:8" x14ac:dyDescent="0.45">
      <c r="B11" s="53"/>
      <c r="C11" s="53"/>
      <c r="D11" s="10" t="s">
        <v>48</v>
      </c>
      <c r="E11" s="12">
        <f>+E12</f>
        <v>1086000</v>
      </c>
      <c r="F11" s="12">
        <f>+F12</f>
        <v>1085200</v>
      </c>
      <c r="G11" s="12">
        <f t="shared" si="0"/>
        <v>800</v>
      </c>
      <c r="H11" s="12"/>
    </row>
    <row r="12" spans="2:8" x14ac:dyDescent="0.45">
      <c r="B12" s="53"/>
      <c r="C12" s="53"/>
      <c r="D12" s="10" t="s">
        <v>49</v>
      </c>
      <c r="E12" s="12">
        <v>1086000</v>
      </c>
      <c r="F12" s="12">
        <v>1085200</v>
      </c>
      <c r="G12" s="12">
        <f t="shared" si="0"/>
        <v>800</v>
      </c>
      <c r="H12" s="12"/>
    </row>
    <row r="13" spans="2:8" x14ac:dyDescent="0.45">
      <c r="B13" s="53"/>
      <c r="C13" s="53"/>
      <c r="D13" s="10" t="s">
        <v>13</v>
      </c>
      <c r="E13" s="12">
        <f>+E14+E21</f>
        <v>63450000</v>
      </c>
      <c r="F13" s="12">
        <f>+F14+F21</f>
        <v>63245729</v>
      </c>
      <c r="G13" s="12">
        <f t="shared" si="0"/>
        <v>204271</v>
      </c>
      <c r="H13" s="12"/>
    </row>
    <row r="14" spans="2:8" x14ac:dyDescent="0.45">
      <c r="B14" s="53"/>
      <c r="C14" s="53"/>
      <c r="D14" s="10" t="s">
        <v>50</v>
      </c>
      <c r="E14" s="12">
        <f>+E15+E16+E17+E18+E19+E20</f>
        <v>62907000</v>
      </c>
      <c r="F14" s="12">
        <f>+F15+F16+F17+F18+F19+F20</f>
        <v>62701617</v>
      </c>
      <c r="G14" s="12">
        <f t="shared" si="0"/>
        <v>205383</v>
      </c>
      <c r="H14" s="12"/>
    </row>
    <row r="15" spans="2:8" x14ac:dyDescent="0.45">
      <c r="B15" s="53"/>
      <c r="C15" s="53"/>
      <c r="D15" s="10" t="s">
        <v>51</v>
      </c>
      <c r="E15" s="12">
        <v>616000</v>
      </c>
      <c r="F15" s="12">
        <v>616000</v>
      </c>
      <c r="G15" s="12">
        <f t="shared" si="0"/>
        <v>0</v>
      </c>
      <c r="H15" s="12"/>
    </row>
    <row r="16" spans="2:8" x14ac:dyDescent="0.45">
      <c r="B16" s="53"/>
      <c r="C16" s="53"/>
      <c r="D16" s="10" t="s">
        <v>52</v>
      </c>
      <c r="E16" s="12">
        <v>23790000</v>
      </c>
      <c r="F16" s="12">
        <v>23854161</v>
      </c>
      <c r="G16" s="12">
        <f t="shared" si="0"/>
        <v>-64161</v>
      </c>
      <c r="H16" s="12"/>
    </row>
    <row r="17" spans="2:8" x14ac:dyDescent="0.45">
      <c r="B17" s="53"/>
      <c r="C17" s="53"/>
      <c r="D17" s="10" t="s">
        <v>53</v>
      </c>
      <c r="E17" s="12">
        <v>27133000</v>
      </c>
      <c r="F17" s="12">
        <v>27133000</v>
      </c>
      <c r="G17" s="12">
        <f t="shared" si="0"/>
        <v>0</v>
      </c>
      <c r="H17" s="12"/>
    </row>
    <row r="18" spans="2:8" x14ac:dyDescent="0.45">
      <c r="B18" s="53"/>
      <c r="C18" s="53"/>
      <c r="D18" s="10" t="s">
        <v>54</v>
      </c>
      <c r="E18" s="12">
        <v>10451000</v>
      </c>
      <c r="F18" s="12">
        <v>10451000</v>
      </c>
      <c r="G18" s="12">
        <f t="shared" si="0"/>
        <v>0</v>
      </c>
      <c r="H18" s="12"/>
    </row>
    <row r="19" spans="2:8" x14ac:dyDescent="0.45">
      <c r="B19" s="53"/>
      <c r="C19" s="53"/>
      <c r="D19" s="10" t="s">
        <v>55</v>
      </c>
      <c r="E19" s="12">
        <v>1000</v>
      </c>
      <c r="F19" s="12"/>
      <c r="G19" s="12">
        <f t="shared" si="0"/>
        <v>1000</v>
      </c>
      <c r="H19" s="12"/>
    </row>
    <row r="20" spans="2:8" x14ac:dyDescent="0.45">
      <c r="B20" s="53"/>
      <c r="C20" s="53"/>
      <c r="D20" s="10" t="s">
        <v>56</v>
      </c>
      <c r="E20" s="12">
        <v>916000</v>
      </c>
      <c r="F20" s="12">
        <v>647456</v>
      </c>
      <c r="G20" s="12">
        <f t="shared" si="0"/>
        <v>268544</v>
      </c>
      <c r="H20" s="12"/>
    </row>
    <row r="21" spans="2:8" x14ac:dyDescent="0.45">
      <c r="B21" s="53"/>
      <c r="C21" s="53"/>
      <c r="D21" s="10" t="s">
        <v>57</v>
      </c>
      <c r="E21" s="12">
        <f>+E22+E23</f>
        <v>543000</v>
      </c>
      <c r="F21" s="12">
        <f>+F22+F23</f>
        <v>544112</v>
      </c>
      <c r="G21" s="12">
        <f t="shared" si="0"/>
        <v>-1112</v>
      </c>
      <c r="H21" s="12"/>
    </row>
    <row r="22" spans="2:8" x14ac:dyDescent="0.45">
      <c r="B22" s="53"/>
      <c r="C22" s="53"/>
      <c r="D22" s="10" t="s">
        <v>58</v>
      </c>
      <c r="E22" s="12">
        <v>493000</v>
      </c>
      <c r="F22" s="12">
        <v>494112</v>
      </c>
      <c r="G22" s="12">
        <f t="shared" si="0"/>
        <v>-1112</v>
      </c>
      <c r="H22" s="12"/>
    </row>
    <row r="23" spans="2:8" x14ac:dyDescent="0.45">
      <c r="B23" s="53"/>
      <c r="C23" s="53"/>
      <c r="D23" s="10" t="s">
        <v>59</v>
      </c>
      <c r="E23" s="12">
        <v>50000</v>
      </c>
      <c r="F23" s="12">
        <v>50000</v>
      </c>
      <c r="G23" s="12">
        <f t="shared" si="0"/>
        <v>0</v>
      </c>
      <c r="H23" s="12"/>
    </row>
    <row r="24" spans="2:8" x14ac:dyDescent="0.45">
      <c r="B24" s="53"/>
      <c r="C24" s="53"/>
      <c r="D24" s="10" t="s">
        <v>14</v>
      </c>
      <c r="E24" s="12">
        <f>+E25+E26+E27</f>
        <v>7258000</v>
      </c>
      <c r="F24" s="12">
        <f>+F25+F26+F27</f>
        <v>3241625</v>
      </c>
      <c r="G24" s="12">
        <f t="shared" si="0"/>
        <v>4016375</v>
      </c>
      <c r="H24" s="12"/>
    </row>
    <row r="25" spans="2:8" x14ac:dyDescent="0.45">
      <c r="B25" s="53"/>
      <c r="C25" s="53"/>
      <c r="D25" s="10" t="s">
        <v>60</v>
      </c>
      <c r="E25" s="12">
        <v>6664000</v>
      </c>
      <c r="F25" s="12">
        <v>2647625</v>
      </c>
      <c r="G25" s="12">
        <f t="shared" si="0"/>
        <v>4016375</v>
      </c>
      <c r="H25" s="12"/>
    </row>
    <row r="26" spans="2:8" x14ac:dyDescent="0.45">
      <c r="B26" s="53"/>
      <c r="C26" s="53"/>
      <c r="D26" s="10" t="s">
        <v>61</v>
      </c>
      <c r="E26" s="12">
        <v>540000</v>
      </c>
      <c r="F26" s="12">
        <v>540000</v>
      </c>
      <c r="G26" s="12">
        <f t="shared" si="0"/>
        <v>0</v>
      </c>
      <c r="H26" s="12"/>
    </row>
    <row r="27" spans="2:8" x14ac:dyDescent="0.45">
      <c r="B27" s="53"/>
      <c r="C27" s="53"/>
      <c r="D27" s="10" t="s">
        <v>62</v>
      </c>
      <c r="E27" s="12">
        <v>54000</v>
      </c>
      <c r="F27" s="12">
        <v>54000</v>
      </c>
      <c r="G27" s="12">
        <f t="shared" si="0"/>
        <v>0</v>
      </c>
      <c r="H27" s="12"/>
    </row>
    <row r="28" spans="2:8" x14ac:dyDescent="0.45">
      <c r="B28" s="53"/>
      <c r="C28" s="53"/>
      <c r="D28" s="10" t="s">
        <v>15</v>
      </c>
      <c r="E28" s="12">
        <f>+E29</f>
        <v>4152000</v>
      </c>
      <c r="F28" s="12">
        <f>+F29</f>
        <v>3265065</v>
      </c>
      <c r="G28" s="12">
        <f t="shared" si="0"/>
        <v>886935</v>
      </c>
      <c r="H28" s="12"/>
    </row>
    <row r="29" spans="2:8" x14ac:dyDescent="0.45">
      <c r="B29" s="53"/>
      <c r="C29" s="53"/>
      <c r="D29" s="10" t="s">
        <v>63</v>
      </c>
      <c r="E29" s="12">
        <f>+E30</f>
        <v>4152000</v>
      </c>
      <c r="F29" s="12">
        <f>+F30</f>
        <v>3265065</v>
      </c>
      <c r="G29" s="12">
        <f t="shared" si="0"/>
        <v>886935</v>
      </c>
      <c r="H29" s="12"/>
    </row>
    <row r="30" spans="2:8" x14ac:dyDescent="0.45">
      <c r="B30" s="53"/>
      <c r="C30" s="53"/>
      <c r="D30" s="10" t="s">
        <v>64</v>
      </c>
      <c r="E30" s="12">
        <v>4152000</v>
      </c>
      <c r="F30" s="12">
        <v>3265065</v>
      </c>
      <c r="G30" s="12">
        <f t="shared" si="0"/>
        <v>886935</v>
      </c>
      <c r="H30" s="12"/>
    </row>
    <row r="31" spans="2:8" x14ac:dyDescent="0.45">
      <c r="B31" s="53"/>
      <c r="C31" s="53"/>
      <c r="D31" s="10" t="s">
        <v>16</v>
      </c>
      <c r="E31" s="12">
        <f>+E32</f>
        <v>2544000</v>
      </c>
      <c r="F31" s="12">
        <f>+F32</f>
        <v>2141830</v>
      </c>
      <c r="G31" s="12">
        <f t="shared" si="0"/>
        <v>402170</v>
      </c>
      <c r="H31" s="12"/>
    </row>
    <row r="32" spans="2:8" x14ac:dyDescent="0.45">
      <c r="B32" s="53"/>
      <c r="C32" s="53"/>
      <c r="D32" s="10" t="s">
        <v>65</v>
      </c>
      <c r="E32" s="12">
        <f>+E33</f>
        <v>2544000</v>
      </c>
      <c r="F32" s="12">
        <f>+F33</f>
        <v>2141830</v>
      </c>
      <c r="G32" s="12">
        <f t="shared" si="0"/>
        <v>402170</v>
      </c>
      <c r="H32" s="12"/>
    </row>
    <row r="33" spans="2:8" x14ac:dyDescent="0.45">
      <c r="B33" s="53"/>
      <c r="C33" s="53"/>
      <c r="D33" s="10" t="s">
        <v>66</v>
      </c>
      <c r="E33" s="12">
        <v>2544000</v>
      </c>
      <c r="F33" s="12">
        <v>2141830</v>
      </c>
      <c r="G33" s="12">
        <f t="shared" si="0"/>
        <v>402170</v>
      </c>
      <c r="H33" s="12"/>
    </row>
    <row r="34" spans="2:8" x14ac:dyDescent="0.45">
      <c r="B34" s="53"/>
      <c r="C34" s="53"/>
      <c r="D34" s="10" t="s">
        <v>17</v>
      </c>
      <c r="E34" s="12">
        <f>+E35</f>
        <v>2000</v>
      </c>
      <c r="F34" s="12">
        <f>+F35</f>
        <v>243</v>
      </c>
      <c r="G34" s="12">
        <f t="shared" si="0"/>
        <v>1757</v>
      </c>
      <c r="H34" s="12"/>
    </row>
    <row r="35" spans="2:8" x14ac:dyDescent="0.45">
      <c r="B35" s="53"/>
      <c r="C35" s="53"/>
      <c r="D35" s="10" t="s">
        <v>67</v>
      </c>
      <c r="E35" s="12">
        <v>2000</v>
      </c>
      <c r="F35" s="12">
        <v>243</v>
      </c>
      <c r="G35" s="12">
        <f t="shared" si="0"/>
        <v>1757</v>
      </c>
      <c r="H35" s="12"/>
    </row>
    <row r="36" spans="2:8" x14ac:dyDescent="0.45">
      <c r="B36" s="53"/>
      <c r="C36" s="53"/>
      <c r="D36" s="10" t="s">
        <v>18</v>
      </c>
      <c r="E36" s="12">
        <f>+E37</f>
        <v>35000</v>
      </c>
      <c r="F36" s="12">
        <f>+F37</f>
        <v>9660</v>
      </c>
      <c r="G36" s="12">
        <f t="shared" si="0"/>
        <v>25340</v>
      </c>
      <c r="H36" s="12"/>
    </row>
    <row r="37" spans="2:8" x14ac:dyDescent="0.45">
      <c r="B37" s="53"/>
      <c r="C37" s="53"/>
      <c r="D37" s="10" t="s">
        <v>68</v>
      </c>
      <c r="E37" s="12">
        <f>+E38</f>
        <v>35000</v>
      </c>
      <c r="F37" s="12">
        <f>+F38</f>
        <v>9660</v>
      </c>
      <c r="G37" s="12">
        <f t="shared" si="0"/>
        <v>25340</v>
      </c>
      <c r="H37" s="12"/>
    </row>
    <row r="38" spans="2:8" x14ac:dyDescent="0.45">
      <c r="B38" s="53"/>
      <c r="C38" s="53"/>
      <c r="D38" s="10" t="s">
        <v>69</v>
      </c>
      <c r="E38" s="12">
        <v>35000</v>
      </c>
      <c r="F38" s="12">
        <v>9660</v>
      </c>
      <c r="G38" s="12">
        <f t="shared" si="0"/>
        <v>25340</v>
      </c>
      <c r="H38" s="12"/>
    </row>
    <row r="39" spans="2:8" x14ac:dyDescent="0.45">
      <c r="B39" s="53"/>
      <c r="C39" s="54"/>
      <c r="D39" s="14" t="s">
        <v>19</v>
      </c>
      <c r="E39" s="16">
        <f>+E6+E8+E13+E24+E28+E31+E34+E36</f>
        <v>108936000</v>
      </c>
      <c r="F39" s="16">
        <f>+F6+F8+F13+F24+F28+F31+F34+F36</f>
        <v>103758204</v>
      </c>
      <c r="G39" s="16">
        <f t="shared" si="0"/>
        <v>5177796</v>
      </c>
      <c r="H39" s="16"/>
    </row>
    <row r="40" spans="2:8" x14ac:dyDescent="0.45">
      <c r="B40" s="53"/>
      <c r="C40" s="52" t="s">
        <v>20</v>
      </c>
      <c r="D40" s="10" t="s">
        <v>21</v>
      </c>
      <c r="E40" s="12">
        <f>+E41+E42+E43+E44+E45+E46</f>
        <v>67505000</v>
      </c>
      <c r="F40" s="12">
        <f>+F41+F42+F43+F44+F45+F46</f>
        <v>65632588</v>
      </c>
      <c r="G40" s="12">
        <f t="shared" si="0"/>
        <v>1872412</v>
      </c>
      <c r="H40" s="12"/>
    </row>
    <row r="41" spans="2:8" x14ac:dyDescent="0.45">
      <c r="B41" s="53"/>
      <c r="C41" s="53"/>
      <c r="D41" s="10" t="s">
        <v>70</v>
      </c>
      <c r="E41" s="12">
        <v>255000</v>
      </c>
      <c r="F41" s="12">
        <v>155000</v>
      </c>
      <c r="G41" s="12">
        <f t="shared" si="0"/>
        <v>100000</v>
      </c>
      <c r="H41" s="12"/>
    </row>
    <row r="42" spans="2:8" x14ac:dyDescent="0.45">
      <c r="B42" s="53"/>
      <c r="C42" s="53"/>
      <c r="D42" s="10" t="s">
        <v>71</v>
      </c>
      <c r="E42" s="12">
        <v>21183000</v>
      </c>
      <c r="F42" s="12">
        <v>20868829</v>
      </c>
      <c r="G42" s="12">
        <f t="shared" si="0"/>
        <v>314171</v>
      </c>
      <c r="H42" s="12"/>
    </row>
    <row r="43" spans="2:8" x14ac:dyDescent="0.45">
      <c r="B43" s="53"/>
      <c r="C43" s="53"/>
      <c r="D43" s="10" t="s">
        <v>72</v>
      </c>
      <c r="E43" s="12">
        <v>6636000</v>
      </c>
      <c r="F43" s="12">
        <v>6633138</v>
      </c>
      <c r="G43" s="12">
        <f t="shared" si="0"/>
        <v>2862</v>
      </c>
      <c r="H43" s="12"/>
    </row>
    <row r="44" spans="2:8" x14ac:dyDescent="0.45">
      <c r="B44" s="53"/>
      <c r="C44" s="53"/>
      <c r="D44" s="10" t="s">
        <v>73</v>
      </c>
      <c r="E44" s="12">
        <v>33801000</v>
      </c>
      <c r="F44" s="12">
        <v>32532035</v>
      </c>
      <c r="G44" s="12">
        <f t="shared" si="0"/>
        <v>1268965</v>
      </c>
      <c r="H44" s="12"/>
    </row>
    <row r="45" spans="2:8" x14ac:dyDescent="0.45">
      <c r="B45" s="53"/>
      <c r="C45" s="53"/>
      <c r="D45" s="10" t="s">
        <v>74</v>
      </c>
      <c r="E45" s="12">
        <v>827000</v>
      </c>
      <c r="F45" s="12">
        <v>826520</v>
      </c>
      <c r="G45" s="12">
        <f t="shared" si="0"/>
        <v>480</v>
      </c>
      <c r="H45" s="12"/>
    </row>
    <row r="46" spans="2:8" x14ac:dyDescent="0.45">
      <c r="B46" s="53"/>
      <c r="C46" s="53"/>
      <c r="D46" s="10" t="s">
        <v>75</v>
      </c>
      <c r="E46" s="12">
        <v>4803000</v>
      </c>
      <c r="F46" s="12">
        <v>4617066</v>
      </c>
      <c r="G46" s="12">
        <f t="shared" si="0"/>
        <v>185934</v>
      </c>
      <c r="H46" s="12"/>
    </row>
    <row r="47" spans="2:8" x14ac:dyDescent="0.45">
      <c r="B47" s="53"/>
      <c r="C47" s="53"/>
      <c r="D47" s="10" t="s">
        <v>22</v>
      </c>
      <c r="E47" s="12">
        <f>+E48+E49+E50+E51+E52+E53+E54+E55+E56+E57+E58</f>
        <v>43131000</v>
      </c>
      <c r="F47" s="12">
        <f>+F48+F49+F50+F51+F52+F53+F54+F55+F56+F57+F58</f>
        <v>37082848</v>
      </c>
      <c r="G47" s="12">
        <f t="shared" si="0"/>
        <v>6048152</v>
      </c>
      <c r="H47" s="12"/>
    </row>
    <row r="48" spans="2:8" x14ac:dyDescent="0.45">
      <c r="B48" s="53"/>
      <c r="C48" s="53"/>
      <c r="D48" s="10" t="s">
        <v>76</v>
      </c>
      <c r="E48" s="12">
        <v>18000</v>
      </c>
      <c r="F48" s="12"/>
      <c r="G48" s="12">
        <f t="shared" si="0"/>
        <v>18000</v>
      </c>
      <c r="H48" s="12"/>
    </row>
    <row r="49" spans="2:8" x14ac:dyDescent="0.45">
      <c r="B49" s="53"/>
      <c r="C49" s="53"/>
      <c r="D49" s="10" t="s">
        <v>77</v>
      </c>
      <c r="E49" s="12">
        <v>6096000</v>
      </c>
      <c r="F49" s="12">
        <v>5903892</v>
      </c>
      <c r="G49" s="12">
        <f t="shared" si="0"/>
        <v>192108</v>
      </c>
      <c r="H49" s="12"/>
    </row>
    <row r="50" spans="2:8" x14ac:dyDescent="0.45">
      <c r="B50" s="53"/>
      <c r="C50" s="53"/>
      <c r="D50" s="10" t="s">
        <v>78</v>
      </c>
      <c r="E50" s="12">
        <v>761000</v>
      </c>
      <c r="F50" s="12">
        <v>568690</v>
      </c>
      <c r="G50" s="12">
        <f t="shared" si="0"/>
        <v>192310</v>
      </c>
      <c r="H50" s="12"/>
    </row>
    <row r="51" spans="2:8" x14ac:dyDescent="0.45">
      <c r="B51" s="53"/>
      <c r="C51" s="53"/>
      <c r="D51" s="10" t="s">
        <v>79</v>
      </c>
      <c r="E51" s="12">
        <v>13683000</v>
      </c>
      <c r="F51" s="12">
        <v>10870835</v>
      </c>
      <c r="G51" s="12">
        <f t="shared" si="0"/>
        <v>2812165</v>
      </c>
      <c r="H51" s="12"/>
    </row>
    <row r="52" spans="2:8" x14ac:dyDescent="0.45">
      <c r="B52" s="53"/>
      <c r="C52" s="53"/>
      <c r="D52" s="10" t="s">
        <v>80</v>
      </c>
      <c r="E52" s="12">
        <v>5827000</v>
      </c>
      <c r="F52" s="12">
        <v>4151449</v>
      </c>
      <c r="G52" s="12">
        <f t="shared" si="0"/>
        <v>1675551</v>
      </c>
      <c r="H52" s="12"/>
    </row>
    <row r="53" spans="2:8" x14ac:dyDescent="0.45">
      <c r="B53" s="53"/>
      <c r="C53" s="53"/>
      <c r="D53" s="10" t="s">
        <v>81</v>
      </c>
      <c r="E53" s="12">
        <v>8639000</v>
      </c>
      <c r="F53" s="12">
        <v>8161903</v>
      </c>
      <c r="G53" s="12">
        <f t="shared" si="0"/>
        <v>477097</v>
      </c>
      <c r="H53" s="12"/>
    </row>
    <row r="54" spans="2:8" x14ac:dyDescent="0.45">
      <c r="B54" s="53"/>
      <c r="C54" s="53"/>
      <c r="D54" s="10" t="s">
        <v>82</v>
      </c>
      <c r="E54" s="12">
        <v>1621000</v>
      </c>
      <c r="F54" s="12">
        <v>1411125</v>
      </c>
      <c r="G54" s="12">
        <f t="shared" si="0"/>
        <v>209875</v>
      </c>
      <c r="H54" s="12"/>
    </row>
    <row r="55" spans="2:8" x14ac:dyDescent="0.45">
      <c r="B55" s="53"/>
      <c r="C55" s="53"/>
      <c r="D55" s="10" t="s">
        <v>83</v>
      </c>
      <c r="E55" s="12">
        <v>217000</v>
      </c>
      <c r="F55" s="12">
        <v>159318</v>
      </c>
      <c r="G55" s="12">
        <f t="shared" si="0"/>
        <v>57682</v>
      </c>
      <c r="H55" s="12"/>
    </row>
    <row r="56" spans="2:8" x14ac:dyDescent="0.45">
      <c r="B56" s="53"/>
      <c r="C56" s="53"/>
      <c r="D56" s="10" t="s">
        <v>84</v>
      </c>
      <c r="E56" s="12">
        <v>3608000</v>
      </c>
      <c r="F56" s="12">
        <v>3455282</v>
      </c>
      <c r="G56" s="12">
        <f t="shared" si="0"/>
        <v>152718</v>
      </c>
      <c r="H56" s="12"/>
    </row>
    <row r="57" spans="2:8" x14ac:dyDescent="0.45">
      <c r="B57" s="53"/>
      <c r="C57" s="53"/>
      <c r="D57" s="10" t="s">
        <v>85</v>
      </c>
      <c r="E57" s="12">
        <v>2487000</v>
      </c>
      <c r="F57" s="12">
        <v>2227054</v>
      </c>
      <c r="G57" s="12">
        <f t="shared" si="0"/>
        <v>259946</v>
      </c>
      <c r="H57" s="12"/>
    </row>
    <row r="58" spans="2:8" x14ac:dyDescent="0.45">
      <c r="B58" s="53"/>
      <c r="C58" s="53"/>
      <c r="D58" s="10" t="s">
        <v>86</v>
      </c>
      <c r="E58" s="12">
        <v>174000</v>
      </c>
      <c r="F58" s="12">
        <v>173300</v>
      </c>
      <c r="G58" s="12">
        <f t="shared" si="0"/>
        <v>700</v>
      </c>
      <c r="H58" s="12"/>
    </row>
    <row r="59" spans="2:8" x14ac:dyDescent="0.45">
      <c r="B59" s="53"/>
      <c r="C59" s="53"/>
      <c r="D59" s="10" t="s">
        <v>23</v>
      </c>
      <c r="E59" s="12">
        <f>+E60+E61+E62+E63+E64+E65+E66+E67+E68</f>
        <v>2410000</v>
      </c>
      <c r="F59" s="12">
        <f>+F60+F61+F62+F63+F64+F65+F66+F67+F68</f>
        <v>1916971</v>
      </c>
      <c r="G59" s="12">
        <f t="shared" si="0"/>
        <v>493029</v>
      </c>
      <c r="H59" s="12"/>
    </row>
    <row r="60" spans="2:8" x14ac:dyDescent="0.45">
      <c r="B60" s="53"/>
      <c r="C60" s="53"/>
      <c r="D60" s="10" t="s">
        <v>87</v>
      </c>
      <c r="E60" s="12">
        <v>783000</v>
      </c>
      <c r="F60" s="12">
        <v>693044</v>
      </c>
      <c r="G60" s="12">
        <f t="shared" si="0"/>
        <v>89956</v>
      </c>
      <c r="H60" s="12"/>
    </row>
    <row r="61" spans="2:8" x14ac:dyDescent="0.45">
      <c r="B61" s="53"/>
      <c r="C61" s="53"/>
      <c r="D61" s="10" t="s">
        <v>88</v>
      </c>
      <c r="E61" s="12">
        <v>120000</v>
      </c>
      <c r="F61" s="12">
        <v>6000</v>
      </c>
      <c r="G61" s="12">
        <f t="shared" si="0"/>
        <v>114000</v>
      </c>
      <c r="H61" s="12"/>
    </row>
    <row r="62" spans="2:8" x14ac:dyDescent="0.45">
      <c r="B62" s="53"/>
      <c r="C62" s="53"/>
      <c r="D62" s="10" t="s">
        <v>89</v>
      </c>
      <c r="E62" s="12">
        <v>601000</v>
      </c>
      <c r="F62" s="12">
        <v>404945</v>
      </c>
      <c r="G62" s="12">
        <f t="shared" si="0"/>
        <v>196055</v>
      </c>
      <c r="H62" s="12"/>
    </row>
    <row r="63" spans="2:8" x14ac:dyDescent="0.45">
      <c r="B63" s="53"/>
      <c r="C63" s="53"/>
      <c r="D63" s="10" t="s">
        <v>78</v>
      </c>
      <c r="E63" s="12">
        <v>333000</v>
      </c>
      <c r="F63" s="12">
        <v>326762</v>
      </c>
      <c r="G63" s="12">
        <f t="shared" si="0"/>
        <v>6238</v>
      </c>
      <c r="H63" s="12"/>
    </row>
    <row r="64" spans="2:8" x14ac:dyDescent="0.45">
      <c r="B64" s="53"/>
      <c r="C64" s="53"/>
      <c r="D64" s="10" t="s">
        <v>90</v>
      </c>
      <c r="E64" s="12">
        <v>16000</v>
      </c>
      <c r="F64" s="12">
        <v>1700</v>
      </c>
      <c r="G64" s="12">
        <f t="shared" si="0"/>
        <v>14300</v>
      </c>
      <c r="H64" s="12"/>
    </row>
    <row r="65" spans="2:8" x14ac:dyDescent="0.45">
      <c r="B65" s="53"/>
      <c r="C65" s="53"/>
      <c r="D65" s="10" t="s">
        <v>91</v>
      </c>
      <c r="E65" s="12">
        <v>221000</v>
      </c>
      <c r="F65" s="12">
        <v>219076</v>
      </c>
      <c r="G65" s="12">
        <f t="shared" si="0"/>
        <v>1924</v>
      </c>
      <c r="H65" s="12"/>
    </row>
    <row r="66" spans="2:8" x14ac:dyDescent="0.45">
      <c r="B66" s="53"/>
      <c r="C66" s="53"/>
      <c r="D66" s="10" t="s">
        <v>83</v>
      </c>
      <c r="E66" s="12">
        <v>116000</v>
      </c>
      <c r="F66" s="12">
        <v>93444</v>
      </c>
      <c r="G66" s="12">
        <f t="shared" si="0"/>
        <v>22556</v>
      </c>
      <c r="H66" s="12"/>
    </row>
    <row r="67" spans="2:8" x14ac:dyDescent="0.45">
      <c r="B67" s="53"/>
      <c r="C67" s="53"/>
      <c r="D67" s="10" t="s">
        <v>92</v>
      </c>
      <c r="E67" s="12">
        <v>25000</v>
      </c>
      <c r="F67" s="12">
        <v>12000</v>
      </c>
      <c r="G67" s="12">
        <f t="shared" si="0"/>
        <v>13000</v>
      </c>
      <c r="H67" s="12"/>
    </row>
    <row r="68" spans="2:8" x14ac:dyDescent="0.45">
      <c r="B68" s="53"/>
      <c r="C68" s="53"/>
      <c r="D68" s="10" t="s">
        <v>93</v>
      </c>
      <c r="E68" s="12">
        <v>195000</v>
      </c>
      <c r="F68" s="12">
        <v>160000</v>
      </c>
      <c r="G68" s="12">
        <f t="shared" si="0"/>
        <v>35000</v>
      </c>
      <c r="H68" s="12"/>
    </row>
    <row r="69" spans="2:8" x14ac:dyDescent="0.45">
      <c r="B69" s="53"/>
      <c r="C69" s="53"/>
      <c r="D69" s="10" t="s">
        <v>24</v>
      </c>
      <c r="E69" s="12">
        <f>+E70</f>
        <v>1086000</v>
      </c>
      <c r="F69" s="12">
        <f>+F70</f>
        <v>206200</v>
      </c>
      <c r="G69" s="12">
        <f t="shared" si="0"/>
        <v>879800</v>
      </c>
      <c r="H69" s="12"/>
    </row>
    <row r="70" spans="2:8" x14ac:dyDescent="0.45">
      <c r="B70" s="53"/>
      <c r="C70" s="53"/>
      <c r="D70" s="10" t="s">
        <v>94</v>
      </c>
      <c r="E70" s="12">
        <f>+E71+E72+E73+E74</f>
        <v>1086000</v>
      </c>
      <c r="F70" s="12">
        <f>+F71+F72+F73+F74</f>
        <v>206200</v>
      </c>
      <c r="G70" s="12">
        <f t="shared" si="0"/>
        <v>879800</v>
      </c>
      <c r="H70" s="12"/>
    </row>
    <row r="71" spans="2:8" x14ac:dyDescent="0.45">
      <c r="B71" s="53"/>
      <c r="C71" s="53"/>
      <c r="D71" s="10" t="s">
        <v>95</v>
      </c>
      <c r="E71" s="12">
        <v>415000</v>
      </c>
      <c r="F71" s="12">
        <v>119229</v>
      </c>
      <c r="G71" s="12">
        <f t="shared" ref="G71:G101" si="1">E71-F71</f>
        <v>295771</v>
      </c>
      <c r="H71" s="12"/>
    </row>
    <row r="72" spans="2:8" x14ac:dyDescent="0.45">
      <c r="B72" s="53"/>
      <c r="C72" s="53"/>
      <c r="D72" s="10" t="s">
        <v>96</v>
      </c>
      <c r="E72" s="12">
        <v>50000</v>
      </c>
      <c r="F72" s="12">
        <v>50000</v>
      </c>
      <c r="G72" s="12">
        <f t="shared" si="1"/>
        <v>0</v>
      </c>
      <c r="H72" s="12"/>
    </row>
    <row r="73" spans="2:8" x14ac:dyDescent="0.45">
      <c r="B73" s="53"/>
      <c r="C73" s="53"/>
      <c r="D73" s="10" t="s">
        <v>97</v>
      </c>
      <c r="E73" s="12">
        <v>481000</v>
      </c>
      <c r="F73" s="12">
        <v>19922</v>
      </c>
      <c r="G73" s="12">
        <f t="shared" si="1"/>
        <v>461078</v>
      </c>
      <c r="H73" s="12"/>
    </row>
    <row r="74" spans="2:8" x14ac:dyDescent="0.45">
      <c r="B74" s="53"/>
      <c r="C74" s="53"/>
      <c r="D74" s="10" t="s">
        <v>98</v>
      </c>
      <c r="E74" s="12">
        <v>140000</v>
      </c>
      <c r="F74" s="12">
        <v>17049</v>
      </c>
      <c r="G74" s="12">
        <f t="shared" si="1"/>
        <v>122951</v>
      </c>
      <c r="H74" s="12"/>
    </row>
    <row r="75" spans="2:8" x14ac:dyDescent="0.45">
      <c r="B75" s="53"/>
      <c r="C75" s="53"/>
      <c r="D75" s="10" t="s">
        <v>25</v>
      </c>
      <c r="E75" s="12">
        <f>+E76</f>
        <v>1707000</v>
      </c>
      <c r="F75" s="12">
        <f>+F76</f>
        <v>1116000</v>
      </c>
      <c r="G75" s="12">
        <f t="shared" si="1"/>
        <v>591000</v>
      </c>
      <c r="H75" s="12"/>
    </row>
    <row r="76" spans="2:8" x14ac:dyDescent="0.45">
      <c r="B76" s="53"/>
      <c r="C76" s="53"/>
      <c r="D76" s="10" t="s">
        <v>99</v>
      </c>
      <c r="E76" s="12">
        <f>+E77</f>
        <v>1707000</v>
      </c>
      <c r="F76" s="12">
        <f>+F77</f>
        <v>1116000</v>
      </c>
      <c r="G76" s="12">
        <f t="shared" si="1"/>
        <v>591000</v>
      </c>
      <c r="H76" s="12"/>
    </row>
    <row r="77" spans="2:8" x14ac:dyDescent="0.45">
      <c r="B77" s="53"/>
      <c r="C77" s="53"/>
      <c r="D77" s="10" t="s">
        <v>100</v>
      </c>
      <c r="E77" s="12">
        <v>1707000</v>
      </c>
      <c r="F77" s="12">
        <v>1116000</v>
      </c>
      <c r="G77" s="12">
        <f t="shared" si="1"/>
        <v>591000</v>
      </c>
      <c r="H77" s="12"/>
    </row>
    <row r="78" spans="2:8" x14ac:dyDescent="0.45">
      <c r="B78" s="53"/>
      <c r="C78" s="54"/>
      <c r="D78" s="14" t="s">
        <v>26</v>
      </c>
      <c r="E78" s="16">
        <f>+E40+E47+E59+E69+E75</f>
        <v>115839000</v>
      </c>
      <c r="F78" s="16">
        <f>+F40+F47+F59+F69+F75</f>
        <v>105954607</v>
      </c>
      <c r="G78" s="16">
        <f t="shared" si="1"/>
        <v>9884393</v>
      </c>
      <c r="H78" s="16"/>
    </row>
    <row r="79" spans="2:8" x14ac:dyDescent="0.45">
      <c r="B79" s="54"/>
      <c r="C79" s="17" t="s">
        <v>27</v>
      </c>
      <c r="D79" s="18"/>
      <c r="E79" s="19">
        <f xml:space="preserve"> +E39 - E78</f>
        <v>-6903000</v>
      </c>
      <c r="F79" s="19">
        <f xml:space="preserve"> +F39 - F78</f>
        <v>-2196403</v>
      </c>
      <c r="G79" s="19">
        <f t="shared" si="1"/>
        <v>-4706597</v>
      </c>
      <c r="H79" s="19"/>
    </row>
    <row r="80" spans="2:8" ht="30" x14ac:dyDescent="0.45">
      <c r="B80" s="52" t="s">
        <v>28</v>
      </c>
      <c r="C80" s="20" t="s">
        <v>10</v>
      </c>
      <c r="D80" s="14" t="s">
        <v>29</v>
      </c>
      <c r="E80" s="16">
        <f>0</f>
        <v>0</v>
      </c>
      <c r="F80" s="16">
        <f>0</f>
        <v>0</v>
      </c>
      <c r="G80" s="16">
        <f t="shared" si="1"/>
        <v>0</v>
      </c>
      <c r="H80" s="16"/>
    </row>
    <row r="81" spans="2:8" x14ac:dyDescent="0.45">
      <c r="B81" s="53"/>
      <c r="C81" s="52" t="s">
        <v>20</v>
      </c>
      <c r="D81" s="10" t="s">
        <v>30</v>
      </c>
      <c r="E81" s="12">
        <f>+E82</f>
        <v>2800000</v>
      </c>
      <c r="F81" s="12">
        <f>+F82</f>
        <v>2539240</v>
      </c>
      <c r="G81" s="12">
        <f t="shared" si="1"/>
        <v>260760</v>
      </c>
      <c r="H81" s="12"/>
    </row>
    <row r="82" spans="2:8" x14ac:dyDescent="0.45">
      <c r="B82" s="53"/>
      <c r="C82" s="53"/>
      <c r="D82" s="10" t="s">
        <v>101</v>
      </c>
      <c r="E82" s="12">
        <v>2800000</v>
      </c>
      <c r="F82" s="12">
        <v>2539240</v>
      </c>
      <c r="G82" s="12">
        <f t="shared" si="1"/>
        <v>260760</v>
      </c>
      <c r="H82" s="12"/>
    </row>
    <row r="83" spans="2:8" x14ac:dyDescent="0.45">
      <c r="B83" s="53"/>
      <c r="C83" s="54"/>
      <c r="D83" s="14" t="s">
        <v>31</v>
      </c>
      <c r="E83" s="16">
        <f>+E81</f>
        <v>2800000</v>
      </c>
      <c r="F83" s="16">
        <f>+F81</f>
        <v>2539240</v>
      </c>
      <c r="G83" s="16">
        <f t="shared" si="1"/>
        <v>260760</v>
      </c>
      <c r="H83" s="16"/>
    </row>
    <row r="84" spans="2:8" x14ac:dyDescent="0.45">
      <c r="B84" s="54"/>
      <c r="C84" s="21" t="s">
        <v>32</v>
      </c>
      <c r="D84" s="18"/>
      <c r="E84" s="19">
        <f xml:space="preserve"> +E80 - E83</f>
        <v>-2800000</v>
      </c>
      <c r="F84" s="19">
        <f xml:space="preserve"> +F80 - F83</f>
        <v>-2539240</v>
      </c>
      <c r="G84" s="19">
        <f t="shared" si="1"/>
        <v>-260760</v>
      </c>
      <c r="H84" s="19"/>
    </row>
    <row r="85" spans="2:8" x14ac:dyDescent="0.45">
      <c r="B85" s="52" t="s">
        <v>33</v>
      </c>
      <c r="C85" s="52" t="s">
        <v>10</v>
      </c>
      <c r="D85" s="10" t="s">
        <v>34</v>
      </c>
      <c r="E85" s="12">
        <f>+E86+E87+E88</f>
        <v>3979000</v>
      </c>
      <c r="F85" s="12">
        <f>+F86+F87+F88</f>
        <v>3505680</v>
      </c>
      <c r="G85" s="12">
        <f t="shared" si="1"/>
        <v>473320</v>
      </c>
      <c r="H85" s="12"/>
    </row>
    <row r="86" spans="2:8" x14ac:dyDescent="0.45">
      <c r="B86" s="53"/>
      <c r="C86" s="53"/>
      <c r="D86" s="10" t="s">
        <v>102</v>
      </c>
      <c r="E86" s="12">
        <v>1878000</v>
      </c>
      <c r="F86" s="12">
        <v>1878000</v>
      </c>
      <c r="G86" s="12">
        <f t="shared" si="1"/>
        <v>0</v>
      </c>
      <c r="H86" s="12"/>
    </row>
    <row r="87" spans="2:8" x14ac:dyDescent="0.45">
      <c r="B87" s="53"/>
      <c r="C87" s="53"/>
      <c r="D87" s="10" t="s">
        <v>103</v>
      </c>
      <c r="E87" s="12">
        <v>1628000</v>
      </c>
      <c r="F87" s="12">
        <v>1627680</v>
      </c>
      <c r="G87" s="12">
        <f t="shared" si="1"/>
        <v>320</v>
      </c>
      <c r="H87" s="12"/>
    </row>
    <row r="88" spans="2:8" x14ac:dyDescent="0.45">
      <c r="B88" s="53"/>
      <c r="C88" s="53"/>
      <c r="D88" s="10" t="s">
        <v>104</v>
      </c>
      <c r="E88" s="12">
        <v>473000</v>
      </c>
      <c r="F88" s="12"/>
      <c r="G88" s="12">
        <f t="shared" si="1"/>
        <v>473000</v>
      </c>
      <c r="H88" s="12"/>
    </row>
    <row r="89" spans="2:8" x14ac:dyDescent="0.45">
      <c r="B89" s="53"/>
      <c r="C89" s="54"/>
      <c r="D89" s="14" t="s">
        <v>35</v>
      </c>
      <c r="E89" s="16">
        <f>+E85</f>
        <v>3979000</v>
      </c>
      <c r="F89" s="16">
        <f>+F85</f>
        <v>3505680</v>
      </c>
      <c r="G89" s="16">
        <f t="shared" si="1"/>
        <v>473320</v>
      </c>
      <c r="H89" s="16"/>
    </row>
    <row r="90" spans="2:8" x14ac:dyDescent="0.45">
      <c r="B90" s="53"/>
      <c r="C90" s="52" t="s">
        <v>20</v>
      </c>
      <c r="D90" s="10" t="s">
        <v>36</v>
      </c>
      <c r="E90" s="12">
        <f>+E91+E92</f>
        <v>835000</v>
      </c>
      <c r="F90" s="12">
        <f>+F91+F92</f>
        <v>696513</v>
      </c>
      <c r="G90" s="12">
        <f t="shared" si="1"/>
        <v>138487</v>
      </c>
      <c r="H90" s="12"/>
    </row>
    <row r="91" spans="2:8" x14ac:dyDescent="0.45">
      <c r="B91" s="53"/>
      <c r="C91" s="53"/>
      <c r="D91" s="10" t="s">
        <v>105</v>
      </c>
      <c r="E91" s="12">
        <v>700000</v>
      </c>
      <c r="F91" s="12">
        <v>696513</v>
      </c>
      <c r="G91" s="12">
        <f t="shared" si="1"/>
        <v>3487</v>
      </c>
      <c r="H91" s="12"/>
    </row>
    <row r="92" spans="2:8" x14ac:dyDescent="0.45">
      <c r="B92" s="53"/>
      <c r="C92" s="53"/>
      <c r="D92" s="10" t="s">
        <v>106</v>
      </c>
      <c r="E92" s="12">
        <v>135000</v>
      </c>
      <c r="F92" s="12"/>
      <c r="G92" s="12">
        <f t="shared" si="1"/>
        <v>135000</v>
      </c>
      <c r="H92" s="12"/>
    </row>
    <row r="93" spans="2:8" x14ac:dyDescent="0.45">
      <c r="B93" s="53"/>
      <c r="C93" s="53"/>
      <c r="D93" s="22" t="s">
        <v>37</v>
      </c>
      <c r="E93" s="23">
        <f>+E94</f>
        <v>1299000</v>
      </c>
      <c r="F93" s="23">
        <f>+F94</f>
        <v>1297920</v>
      </c>
      <c r="G93" s="23">
        <f t="shared" si="1"/>
        <v>1080</v>
      </c>
      <c r="H93" s="23"/>
    </row>
    <row r="94" spans="2:8" x14ac:dyDescent="0.45">
      <c r="B94" s="53"/>
      <c r="C94" s="53"/>
      <c r="D94" s="22" t="s">
        <v>107</v>
      </c>
      <c r="E94" s="23">
        <v>1299000</v>
      </c>
      <c r="F94" s="23">
        <v>1297920</v>
      </c>
      <c r="G94" s="23">
        <f t="shared" si="1"/>
        <v>1080</v>
      </c>
      <c r="H94" s="23"/>
    </row>
    <row r="95" spans="2:8" x14ac:dyDescent="0.45">
      <c r="B95" s="53"/>
      <c r="C95" s="54"/>
      <c r="D95" s="24" t="s">
        <v>38</v>
      </c>
      <c r="E95" s="25">
        <f>+E90+E93</f>
        <v>2134000</v>
      </c>
      <c r="F95" s="25">
        <f>+F90+F93</f>
        <v>1994433</v>
      </c>
      <c r="G95" s="25">
        <f t="shared" si="1"/>
        <v>139567</v>
      </c>
      <c r="H95" s="25"/>
    </row>
    <row r="96" spans="2:8" x14ac:dyDescent="0.45">
      <c r="B96" s="54"/>
      <c r="C96" s="21" t="s">
        <v>39</v>
      </c>
      <c r="D96" s="18"/>
      <c r="E96" s="19">
        <f xml:space="preserve"> +E89 - E95</f>
        <v>1845000</v>
      </c>
      <c r="F96" s="19">
        <f xml:space="preserve"> +F89 - F95</f>
        <v>1511247</v>
      </c>
      <c r="G96" s="19">
        <f t="shared" si="1"/>
        <v>333753</v>
      </c>
      <c r="H96" s="19"/>
    </row>
    <row r="97" spans="2:8" x14ac:dyDescent="0.45">
      <c r="B97" s="26" t="s">
        <v>40</v>
      </c>
      <c r="C97" s="27"/>
      <c r="D97" s="28"/>
      <c r="E97" s="29">
        <v>6408000</v>
      </c>
      <c r="F97" s="29"/>
      <c r="G97" s="29">
        <f>E97 + E98</f>
        <v>6408000</v>
      </c>
      <c r="H97" s="29"/>
    </row>
    <row r="98" spans="2:8" x14ac:dyDescent="0.45">
      <c r="B98" s="30"/>
      <c r="C98" s="31"/>
      <c r="D98" s="32"/>
      <c r="E98" s="33"/>
      <c r="F98" s="33"/>
      <c r="G98" s="33"/>
      <c r="H98" s="33"/>
    </row>
    <row r="99" spans="2:8" x14ac:dyDescent="0.45">
      <c r="B99" s="21" t="s">
        <v>41</v>
      </c>
      <c r="C99" s="17"/>
      <c r="D99" s="18"/>
      <c r="E99" s="19">
        <f xml:space="preserve"> +E79 +E84 +E96 - (E97 + E98)</f>
        <v>-14266000</v>
      </c>
      <c r="F99" s="19">
        <f xml:space="preserve"> +F79 +F84 +F96 - (F97 + F98)</f>
        <v>-3224396</v>
      </c>
      <c r="G99" s="19">
        <f t="shared" si="1"/>
        <v>-11041604</v>
      </c>
      <c r="H99" s="19"/>
    </row>
    <row r="100" spans="2:8" x14ac:dyDescent="0.45">
      <c r="B100" s="21" t="s">
        <v>42</v>
      </c>
      <c r="C100" s="17"/>
      <c r="D100" s="18"/>
      <c r="E100" s="19">
        <v>14266000</v>
      </c>
      <c r="F100" s="19">
        <v>14265942</v>
      </c>
      <c r="G100" s="19">
        <f t="shared" si="1"/>
        <v>58</v>
      </c>
      <c r="H100" s="19"/>
    </row>
    <row r="101" spans="2:8" x14ac:dyDescent="0.45">
      <c r="B101" s="21" t="s">
        <v>43</v>
      </c>
      <c r="C101" s="17"/>
      <c r="D101" s="18"/>
      <c r="E101" s="19">
        <f xml:space="preserve"> +E99 +E100</f>
        <v>0</v>
      </c>
      <c r="F101" s="19">
        <f xml:space="preserve"> +F99 +F100</f>
        <v>11041546</v>
      </c>
      <c r="G101" s="19">
        <f t="shared" si="1"/>
        <v>-11041546</v>
      </c>
      <c r="H101" s="19"/>
    </row>
  </sheetData>
  <sheetProtection algorithmName="SHA-512" hashValue="tMFHZFJbD0Om33OayUf5WV9N9ktUCC1N73v0wEv+cqnx+gwKoT5vmzx1xUrN1ExwEDA8qRhlzTYIM1nD6UXEGg==" saltValue="SKAzdx7WskK2esHoinqYCg==" spinCount="100000" sheet="1" objects="1" scenarios="1" selectLockedCells="1" selectUnlockedCells="1"/>
  <mergeCells count="11">
    <mergeCell ref="B80:B84"/>
    <mergeCell ref="C81:C83"/>
    <mergeCell ref="B85:B96"/>
    <mergeCell ref="C85:C89"/>
    <mergeCell ref="C90:C95"/>
    <mergeCell ref="B2:H2"/>
    <mergeCell ref="B3:H3"/>
    <mergeCell ref="B5:D5"/>
    <mergeCell ref="B6:B79"/>
    <mergeCell ref="C6:C39"/>
    <mergeCell ref="C40:C78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7AADA-057B-41D2-953E-D6A37242A4FE}">
  <dimension ref="B2:G44"/>
  <sheetViews>
    <sheetView workbookViewId="0">
      <selection activeCell="D6" sqref="D6"/>
    </sheetView>
  </sheetViews>
  <sheetFormatPr defaultRowHeight="18" x14ac:dyDescent="0.45"/>
  <cols>
    <col min="1" max="3" width="3" customWidth="1"/>
    <col min="4" max="4" width="62" customWidth="1"/>
    <col min="5" max="7" width="21.296875" customWidth="1"/>
  </cols>
  <sheetData>
    <row r="2" spans="2:7" ht="22.8" x14ac:dyDescent="0.45">
      <c r="B2" s="4"/>
      <c r="C2" s="4"/>
      <c r="D2" s="4"/>
      <c r="E2" s="2"/>
      <c r="F2" s="2"/>
      <c r="G2" s="3" t="s">
        <v>109</v>
      </c>
    </row>
    <row r="3" spans="2:7" ht="22.8" x14ac:dyDescent="0.45">
      <c r="B3" s="55" t="s">
        <v>110</v>
      </c>
      <c r="C3" s="55"/>
      <c r="D3" s="55"/>
      <c r="E3" s="55"/>
      <c r="F3" s="55"/>
      <c r="G3" s="55"/>
    </row>
    <row r="4" spans="2:7" x14ac:dyDescent="0.45">
      <c r="B4" s="35"/>
      <c r="C4" s="35"/>
      <c r="D4" s="35"/>
      <c r="E4" s="35"/>
      <c r="F4" s="35"/>
      <c r="G4" s="2"/>
    </row>
    <row r="5" spans="2:7" ht="22.8" x14ac:dyDescent="0.45">
      <c r="B5" s="56" t="s">
        <v>2</v>
      </c>
      <c r="C5" s="56"/>
      <c r="D5" s="56"/>
      <c r="E5" s="56"/>
      <c r="F5" s="56"/>
      <c r="G5" s="56"/>
    </row>
    <row r="6" spans="2:7" x14ac:dyDescent="0.45">
      <c r="B6" s="5"/>
      <c r="C6" s="5"/>
      <c r="D6" s="5"/>
      <c r="E6" s="5"/>
      <c r="F6" s="2"/>
      <c r="G6" s="5" t="s">
        <v>3</v>
      </c>
    </row>
    <row r="7" spans="2:7" x14ac:dyDescent="0.45">
      <c r="B7" s="57" t="s">
        <v>4</v>
      </c>
      <c r="C7" s="57"/>
      <c r="D7" s="57"/>
      <c r="E7" s="6" t="s">
        <v>111</v>
      </c>
      <c r="F7" s="6" t="s">
        <v>112</v>
      </c>
      <c r="G7" s="6" t="s">
        <v>113</v>
      </c>
    </row>
    <row r="8" spans="2:7" x14ac:dyDescent="0.45">
      <c r="B8" s="61" t="s">
        <v>114</v>
      </c>
      <c r="C8" s="61" t="s">
        <v>115</v>
      </c>
      <c r="D8" s="36" t="s">
        <v>116</v>
      </c>
      <c r="E8" s="37">
        <v>859852</v>
      </c>
      <c r="F8" s="8">
        <v>451000</v>
      </c>
      <c r="G8" s="37">
        <f>E8-F8</f>
        <v>408852</v>
      </c>
    </row>
    <row r="9" spans="2:7" x14ac:dyDescent="0.45">
      <c r="B9" s="62"/>
      <c r="C9" s="62"/>
      <c r="D9" s="38" t="s">
        <v>117</v>
      </c>
      <c r="E9" s="23">
        <v>30994200</v>
      </c>
      <c r="F9" s="11">
        <v>35519700</v>
      </c>
      <c r="G9" s="23">
        <f t="shared" ref="G9:G44" si="0">E9-F9</f>
        <v>-4525500</v>
      </c>
    </row>
    <row r="10" spans="2:7" x14ac:dyDescent="0.45">
      <c r="B10" s="62"/>
      <c r="C10" s="62"/>
      <c r="D10" s="38" t="s">
        <v>118</v>
      </c>
      <c r="E10" s="23">
        <v>63245729</v>
      </c>
      <c r="F10" s="11">
        <v>61451611</v>
      </c>
      <c r="G10" s="23">
        <f t="shared" si="0"/>
        <v>1794118</v>
      </c>
    </row>
    <row r="11" spans="2:7" x14ac:dyDescent="0.45">
      <c r="B11" s="62"/>
      <c r="C11" s="62"/>
      <c r="D11" s="38" t="s">
        <v>119</v>
      </c>
      <c r="E11" s="23">
        <v>3241625</v>
      </c>
      <c r="F11" s="11">
        <v>4362236</v>
      </c>
      <c r="G11" s="23">
        <f t="shared" si="0"/>
        <v>-1120611</v>
      </c>
    </row>
    <row r="12" spans="2:7" x14ac:dyDescent="0.45">
      <c r="B12" s="62"/>
      <c r="C12" s="62"/>
      <c r="D12" s="38" t="s">
        <v>120</v>
      </c>
      <c r="E12" s="23">
        <v>3265065</v>
      </c>
      <c r="F12" s="11">
        <v>2971492</v>
      </c>
      <c r="G12" s="23">
        <f t="shared" si="0"/>
        <v>293573</v>
      </c>
    </row>
    <row r="13" spans="2:7" x14ac:dyDescent="0.45">
      <c r="B13" s="62"/>
      <c r="C13" s="62"/>
      <c r="D13" s="38" t="s">
        <v>121</v>
      </c>
      <c r="E13" s="23">
        <v>2141830</v>
      </c>
      <c r="F13" s="11">
        <v>3211130</v>
      </c>
      <c r="G13" s="23">
        <f t="shared" si="0"/>
        <v>-1069300</v>
      </c>
    </row>
    <row r="14" spans="2:7" x14ac:dyDescent="0.45">
      <c r="B14" s="62"/>
      <c r="C14" s="62"/>
      <c r="D14" s="38" t="s">
        <v>122</v>
      </c>
      <c r="E14" s="23">
        <v>0</v>
      </c>
      <c r="F14" s="13">
        <v>80940</v>
      </c>
      <c r="G14" s="23">
        <f t="shared" si="0"/>
        <v>-80940</v>
      </c>
    </row>
    <row r="15" spans="2:7" x14ac:dyDescent="0.45">
      <c r="B15" s="62"/>
      <c r="C15" s="63"/>
      <c r="D15" s="39" t="s">
        <v>123</v>
      </c>
      <c r="E15" s="25">
        <f>+E8+E9+E10+E11+E12+E13+E14</f>
        <v>103748301</v>
      </c>
      <c r="F15" s="15">
        <f>+F8+F9+F10+F11+F12+F13+F14</f>
        <v>108048109</v>
      </c>
      <c r="G15" s="25">
        <f t="shared" si="0"/>
        <v>-4299808</v>
      </c>
    </row>
    <row r="16" spans="2:7" x14ac:dyDescent="0.45">
      <c r="B16" s="62"/>
      <c r="C16" s="61" t="s">
        <v>124</v>
      </c>
      <c r="D16" s="38" t="s">
        <v>125</v>
      </c>
      <c r="E16" s="23">
        <v>68229308</v>
      </c>
      <c r="F16" s="8">
        <v>68966645</v>
      </c>
      <c r="G16" s="23">
        <f t="shared" si="0"/>
        <v>-737337</v>
      </c>
    </row>
    <row r="17" spans="2:7" x14ac:dyDescent="0.45">
      <c r="B17" s="62"/>
      <c r="C17" s="62"/>
      <c r="D17" s="38" t="s">
        <v>126</v>
      </c>
      <c r="E17" s="23">
        <v>37082848</v>
      </c>
      <c r="F17" s="11">
        <v>39259093</v>
      </c>
      <c r="G17" s="23">
        <f t="shared" si="0"/>
        <v>-2176245</v>
      </c>
    </row>
    <row r="18" spans="2:7" x14ac:dyDescent="0.45">
      <c r="B18" s="62"/>
      <c r="C18" s="62"/>
      <c r="D18" s="38" t="s">
        <v>127</v>
      </c>
      <c r="E18" s="23">
        <v>1916971</v>
      </c>
      <c r="F18" s="11">
        <v>1917878</v>
      </c>
      <c r="G18" s="23">
        <f t="shared" si="0"/>
        <v>-907</v>
      </c>
    </row>
    <row r="19" spans="2:7" x14ac:dyDescent="0.45">
      <c r="B19" s="62"/>
      <c r="C19" s="62"/>
      <c r="D19" s="38" t="s">
        <v>24</v>
      </c>
      <c r="E19" s="23">
        <v>206200</v>
      </c>
      <c r="F19" s="11">
        <v>249700</v>
      </c>
      <c r="G19" s="23">
        <f t="shared" si="0"/>
        <v>-43500</v>
      </c>
    </row>
    <row r="20" spans="2:7" x14ac:dyDescent="0.45">
      <c r="B20" s="62"/>
      <c r="C20" s="62"/>
      <c r="D20" s="38" t="s">
        <v>128</v>
      </c>
      <c r="E20" s="23">
        <v>1116000</v>
      </c>
      <c r="F20" s="11">
        <v>1001000</v>
      </c>
      <c r="G20" s="23">
        <f t="shared" si="0"/>
        <v>115000</v>
      </c>
    </row>
    <row r="21" spans="2:7" x14ac:dyDescent="0.45">
      <c r="B21" s="62"/>
      <c r="C21" s="62"/>
      <c r="D21" s="38" t="s">
        <v>129</v>
      </c>
      <c r="E21" s="23">
        <v>2402472</v>
      </c>
      <c r="F21" s="11">
        <v>2277073</v>
      </c>
      <c r="G21" s="23">
        <f t="shared" si="0"/>
        <v>125399</v>
      </c>
    </row>
    <row r="22" spans="2:7" x14ac:dyDescent="0.45">
      <c r="B22" s="62"/>
      <c r="C22" s="62"/>
      <c r="D22" s="38" t="s">
        <v>130</v>
      </c>
      <c r="E22" s="23">
        <v>-991000</v>
      </c>
      <c r="F22" s="13">
        <v>-991000</v>
      </c>
      <c r="G22" s="23">
        <f t="shared" si="0"/>
        <v>0</v>
      </c>
    </row>
    <row r="23" spans="2:7" x14ac:dyDescent="0.45">
      <c r="B23" s="62"/>
      <c r="C23" s="63"/>
      <c r="D23" s="39" t="s">
        <v>131</v>
      </c>
      <c r="E23" s="25">
        <f>+E16+E17+E18+E19+E20+E21+E22</f>
        <v>109962799</v>
      </c>
      <c r="F23" s="15">
        <f>+F16+F17+F18+F19+F20+F21+F22</f>
        <v>112680389</v>
      </c>
      <c r="G23" s="25">
        <f t="shared" si="0"/>
        <v>-2717590</v>
      </c>
    </row>
    <row r="24" spans="2:7" x14ac:dyDescent="0.45">
      <c r="B24" s="63"/>
      <c r="C24" s="21" t="s">
        <v>132</v>
      </c>
      <c r="D24" s="18"/>
      <c r="E24" s="19">
        <f xml:space="preserve"> +E15 - E23</f>
        <v>-6214498</v>
      </c>
      <c r="F24" s="15">
        <f xml:space="preserve"> +F15 - F23</f>
        <v>-4632280</v>
      </c>
      <c r="G24" s="19">
        <f t="shared" si="0"/>
        <v>-1582218</v>
      </c>
    </row>
    <row r="25" spans="2:7" x14ac:dyDescent="0.45">
      <c r="B25" s="61" t="s">
        <v>133</v>
      </c>
      <c r="C25" s="61" t="s">
        <v>115</v>
      </c>
      <c r="D25" s="38" t="s">
        <v>134</v>
      </c>
      <c r="E25" s="23">
        <v>243</v>
      </c>
      <c r="F25" s="8">
        <v>756</v>
      </c>
      <c r="G25" s="23">
        <f t="shared" si="0"/>
        <v>-513</v>
      </c>
    </row>
    <row r="26" spans="2:7" x14ac:dyDescent="0.45">
      <c r="B26" s="62"/>
      <c r="C26" s="62"/>
      <c r="D26" s="38" t="s">
        <v>135</v>
      </c>
      <c r="E26" s="23">
        <v>9660</v>
      </c>
      <c r="F26" s="13">
        <v>459071</v>
      </c>
      <c r="G26" s="23">
        <f t="shared" si="0"/>
        <v>-449411</v>
      </c>
    </row>
    <row r="27" spans="2:7" x14ac:dyDescent="0.45">
      <c r="B27" s="62"/>
      <c r="C27" s="63"/>
      <c r="D27" s="39" t="s">
        <v>136</v>
      </c>
      <c r="E27" s="25">
        <f>+E25+E26</f>
        <v>9903</v>
      </c>
      <c r="F27" s="15">
        <f>+F25+F26</f>
        <v>459827</v>
      </c>
      <c r="G27" s="25">
        <f t="shared" si="0"/>
        <v>-449924</v>
      </c>
    </row>
    <row r="28" spans="2:7" ht="30" x14ac:dyDescent="0.45">
      <c r="B28" s="62"/>
      <c r="C28" s="40" t="s">
        <v>124</v>
      </c>
      <c r="D28" s="39" t="s">
        <v>137</v>
      </c>
      <c r="E28" s="25">
        <f>0</f>
        <v>0</v>
      </c>
      <c r="F28" s="15">
        <f>0</f>
        <v>0</v>
      </c>
      <c r="G28" s="25">
        <f t="shared" si="0"/>
        <v>0</v>
      </c>
    </row>
    <row r="29" spans="2:7" x14ac:dyDescent="0.45">
      <c r="B29" s="63"/>
      <c r="C29" s="21" t="s">
        <v>138</v>
      </c>
      <c r="D29" s="32"/>
      <c r="E29" s="41">
        <f xml:space="preserve"> +E27 - E28</f>
        <v>9903</v>
      </c>
      <c r="F29" s="15">
        <f xml:space="preserve"> +F27 - F28</f>
        <v>459827</v>
      </c>
      <c r="G29" s="41">
        <f t="shared" si="0"/>
        <v>-449924</v>
      </c>
    </row>
    <row r="30" spans="2:7" x14ac:dyDescent="0.45">
      <c r="B30" s="21" t="s">
        <v>139</v>
      </c>
      <c r="C30" s="17"/>
      <c r="D30" s="18"/>
      <c r="E30" s="19">
        <f xml:space="preserve"> +E24 +E29</f>
        <v>-6204595</v>
      </c>
      <c r="F30" s="15">
        <f xml:space="preserve"> +F24 +F29</f>
        <v>-4172453</v>
      </c>
      <c r="G30" s="19">
        <f t="shared" si="0"/>
        <v>-2032142</v>
      </c>
    </row>
    <row r="31" spans="2:7" x14ac:dyDescent="0.45">
      <c r="B31" s="61" t="s">
        <v>140</v>
      </c>
      <c r="C31" s="61" t="s">
        <v>115</v>
      </c>
      <c r="D31" s="38" t="s">
        <v>141</v>
      </c>
      <c r="E31" s="23">
        <v>0</v>
      </c>
      <c r="F31" s="8">
        <v>0</v>
      </c>
      <c r="G31" s="23">
        <f t="shared" si="0"/>
        <v>0</v>
      </c>
    </row>
    <row r="32" spans="2:7" x14ac:dyDescent="0.45">
      <c r="B32" s="62"/>
      <c r="C32" s="62"/>
      <c r="D32" s="38" t="s">
        <v>142</v>
      </c>
      <c r="E32" s="23">
        <v>0</v>
      </c>
      <c r="F32" s="13">
        <v>699999</v>
      </c>
      <c r="G32" s="23">
        <f t="shared" si="0"/>
        <v>-699999</v>
      </c>
    </row>
    <row r="33" spans="2:7" x14ac:dyDescent="0.45">
      <c r="B33" s="62"/>
      <c r="C33" s="63"/>
      <c r="D33" s="39" t="s">
        <v>143</v>
      </c>
      <c r="E33" s="25">
        <f>+E31+E32</f>
        <v>0</v>
      </c>
      <c r="F33" s="15">
        <f>+F31+F32</f>
        <v>699999</v>
      </c>
      <c r="G33" s="25">
        <f t="shared" si="0"/>
        <v>-699999</v>
      </c>
    </row>
    <row r="34" spans="2:7" x14ac:dyDescent="0.45">
      <c r="B34" s="62"/>
      <c r="C34" s="61" t="s">
        <v>124</v>
      </c>
      <c r="D34" s="38" t="s">
        <v>144</v>
      </c>
      <c r="E34" s="23">
        <v>0</v>
      </c>
      <c r="F34" s="15">
        <v>1</v>
      </c>
      <c r="G34" s="23">
        <f t="shared" si="0"/>
        <v>-1</v>
      </c>
    </row>
    <row r="35" spans="2:7" x14ac:dyDescent="0.45">
      <c r="B35" s="62"/>
      <c r="C35" s="63"/>
      <c r="D35" s="39" t="s">
        <v>145</v>
      </c>
      <c r="E35" s="25">
        <f>+E34</f>
        <v>0</v>
      </c>
      <c r="F35" s="15">
        <f>+F34</f>
        <v>1</v>
      </c>
      <c r="G35" s="25">
        <f t="shared" si="0"/>
        <v>-1</v>
      </c>
    </row>
    <row r="36" spans="2:7" x14ac:dyDescent="0.45">
      <c r="B36" s="63"/>
      <c r="C36" s="26" t="s">
        <v>146</v>
      </c>
      <c r="D36" s="42"/>
      <c r="E36" s="43">
        <f xml:space="preserve"> +E33 - E35</f>
        <v>0</v>
      </c>
      <c r="F36" s="15">
        <f xml:space="preserve"> +F33 - F35</f>
        <v>699998</v>
      </c>
      <c r="G36" s="43">
        <f t="shared" si="0"/>
        <v>-699998</v>
      </c>
    </row>
    <row r="37" spans="2:7" x14ac:dyDescent="0.45">
      <c r="B37" s="21" t="s">
        <v>147</v>
      </c>
      <c r="C37" s="44"/>
      <c r="D37" s="45"/>
      <c r="E37" s="46">
        <f xml:space="preserve"> +E30 +E36</f>
        <v>-6204595</v>
      </c>
      <c r="F37" s="15">
        <f xml:space="preserve"> +F30 +F36</f>
        <v>-3472455</v>
      </c>
      <c r="G37" s="46">
        <f t="shared" si="0"/>
        <v>-2732140</v>
      </c>
    </row>
    <row r="38" spans="2:7" x14ac:dyDescent="0.45">
      <c r="B38" s="58" t="s">
        <v>148</v>
      </c>
      <c r="C38" s="44" t="s">
        <v>149</v>
      </c>
      <c r="D38" s="45"/>
      <c r="E38" s="46">
        <v>11176459</v>
      </c>
      <c r="F38" s="15">
        <v>15509414</v>
      </c>
      <c r="G38" s="46">
        <f t="shared" si="0"/>
        <v>-4332955</v>
      </c>
    </row>
    <row r="39" spans="2:7" x14ac:dyDescent="0.45">
      <c r="B39" s="59"/>
      <c r="C39" s="44" t="s">
        <v>150</v>
      </c>
      <c r="D39" s="45"/>
      <c r="E39" s="46">
        <f xml:space="preserve"> +E37 +E38</f>
        <v>4971864</v>
      </c>
      <c r="F39" s="15">
        <f xml:space="preserve"> +F37 +F38</f>
        <v>12036959</v>
      </c>
      <c r="G39" s="46">
        <f t="shared" si="0"/>
        <v>-7065095</v>
      </c>
    </row>
    <row r="40" spans="2:7" x14ac:dyDescent="0.45">
      <c r="B40" s="59"/>
      <c r="C40" s="44" t="s">
        <v>151</v>
      </c>
      <c r="D40" s="45"/>
      <c r="E40" s="46">
        <v>0</v>
      </c>
      <c r="F40" s="15">
        <v>0</v>
      </c>
      <c r="G40" s="46">
        <f t="shared" si="0"/>
        <v>0</v>
      </c>
    </row>
    <row r="41" spans="2:7" x14ac:dyDescent="0.45">
      <c r="B41" s="59"/>
      <c r="C41" s="44" t="s">
        <v>152</v>
      </c>
      <c r="D41" s="45"/>
      <c r="E41" s="46">
        <v>0</v>
      </c>
      <c r="F41" s="15">
        <v>0</v>
      </c>
      <c r="G41" s="46">
        <f t="shared" si="0"/>
        <v>0</v>
      </c>
    </row>
    <row r="42" spans="2:7" x14ac:dyDescent="0.45">
      <c r="B42" s="59"/>
      <c r="C42" s="44" t="s">
        <v>153</v>
      </c>
      <c r="D42" s="45"/>
      <c r="E42" s="46">
        <v>3505680</v>
      </c>
      <c r="F42" s="15">
        <v>373000</v>
      </c>
      <c r="G42" s="46">
        <f t="shared" si="0"/>
        <v>3132680</v>
      </c>
    </row>
    <row r="43" spans="2:7" x14ac:dyDescent="0.45">
      <c r="B43" s="59"/>
      <c r="C43" s="44" t="s">
        <v>154</v>
      </c>
      <c r="D43" s="45"/>
      <c r="E43" s="46">
        <v>696513</v>
      </c>
      <c r="F43" s="15">
        <v>1233500</v>
      </c>
      <c r="G43" s="46">
        <f t="shared" si="0"/>
        <v>-536987</v>
      </c>
    </row>
    <row r="44" spans="2:7" x14ac:dyDescent="0.45">
      <c r="B44" s="60"/>
      <c r="C44" s="44" t="s">
        <v>155</v>
      </c>
      <c r="D44" s="45"/>
      <c r="E44" s="46">
        <f xml:space="preserve"> +E39 +E40 +E41 +E42 - E43</f>
        <v>7781031</v>
      </c>
      <c r="F44" s="15">
        <f xml:space="preserve"> +F39 +F40 +F41 +F42 - F43</f>
        <v>11176459</v>
      </c>
      <c r="G44" s="46">
        <f t="shared" si="0"/>
        <v>-3395428</v>
      </c>
    </row>
  </sheetData>
  <sheetProtection algorithmName="SHA-512" hashValue="4Aybc26wWazK3DzxPey188q7B5jmSJ5UeyiwaLITtvuZ08w3PY3ueDMPVOIDkAVGOkSywiL/6nNxW32DX6OvSA==" saltValue="Ek2XZ7l4XEHBcTrkHHV7GA==" spinCount="100000" sheet="1" objects="1" scenarios="1" selectLockedCells="1" selectUnlockedCells="1"/>
  <mergeCells count="12">
    <mergeCell ref="B38:B44"/>
    <mergeCell ref="B3:G3"/>
    <mergeCell ref="B5:G5"/>
    <mergeCell ref="B7:D7"/>
    <mergeCell ref="B8:B24"/>
    <mergeCell ref="C8:C15"/>
    <mergeCell ref="C16:C23"/>
    <mergeCell ref="B25:B29"/>
    <mergeCell ref="C25:C27"/>
    <mergeCell ref="B31:B36"/>
    <mergeCell ref="C31:C33"/>
    <mergeCell ref="C34:C3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FAE9-250D-4819-B338-B6077ACEAC5C}">
  <dimension ref="B1:G115"/>
  <sheetViews>
    <sheetView topLeftCell="A7" workbookViewId="0">
      <selection activeCell="J23" sqref="J23"/>
    </sheetView>
  </sheetViews>
  <sheetFormatPr defaultRowHeight="18" x14ac:dyDescent="0.45"/>
  <cols>
    <col min="1" max="3" width="3" customWidth="1"/>
    <col min="4" max="4" width="61.5" customWidth="1"/>
    <col min="5" max="7" width="21.296875" customWidth="1"/>
  </cols>
  <sheetData>
    <row r="1" spans="2:7" ht="22.8" x14ac:dyDescent="0.45">
      <c r="B1" s="4"/>
      <c r="C1" s="4"/>
      <c r="D1" s="4"/>
      <c r="E1" s="2"/>
      <c r="F1" s="2"/>
      <c r="G1" s="3" t="s">
        <v>156</v>
      </c>
    </row>
    <row r="2" spans="2:7" ht="22.8" x14ac:dyDescent="0.45">
      <c r="B2" s="55" t="s">
        <v>222</v>
      </c>
      <c r="C2" s="55"/>
      <c r="D2" s="55"/>
      <c r="E2" s="55"/>
      <c r="F2" s="55"/>
      <c r="G2" s="55"/>
    </row>
    <row r="3" spans="2:7" ht="22.8" x14ac:dyDescent="0.45">
      <c r="B3" s="56" t="s">
        <v>2</v>
      </c>
      <c r="C3" s="56"/>
      <c r="D3" s="56"/>
      <c r="E3" s="56"/>
      <c r="F3" s="56"/>
      <c r="G3" s="56"/>
    </row>
    <row r="4" spans="2:7" x14ac:dyDescent="0.45">
      <c r="B4" s="5"/>
      <c r="C4" s="5"/>
      <c r="D4" s="5"/>
      <c r="E4" s="5"/>
      <c r="F4" s="2"/>
      <c r="G4" s="5" t="s">
        <v>3</v>
      </c>
    </row>
    <row r="5" spans="2:7" x14ac:dyDescent="0.45">
      <c r="B5" s="57" t="s">
        <v>4</v>
      </c>
      <c r="C5" s="57"/>
      <c r="D5" s="57"/>
      <c r="E5" s="6" t="s">
        <v>111</v>
      </c>
      <c r="F5" s="6" t="s">
        <v>112</v>
      </c>
      <c r="G5" s="6" t="s">
        <v>113</v>
      </c>
    </row>
    <row r="6" spans="2:7" x14ac:dyDescent="0.45">
      <c r="B6" s="61" t="s">
        <v>114</v>
      </c>
      <c r="C6" s="61" t="s">
        <v>115</v>
      </c>
      <c r="D6" s="36" t="s">
        <v>116</v>
      </c>
      <c r="E6" s="37">
        <f>+E7</f>
        <v>859852</v>
      </c>
      <c r="F6" s="37">
        <f>+F7</f>
        <v>451000</v>
      </c>
      <c r="G6" s="37">
        <f>E6-F6</f>
        <v>408852</v>
      </c>
    </row>
    <row r="7" spans="2:7" x14ac:dyDescent="0.45">
      <c r="B7" s="62"/>
      <c r="C7" s="62"/>
      <c r="D7" s="38" t="s">
        <v>157</v>
      </c>
      <c r="E7" s="23">
        <v>859852</v>
      </c>
      <c r="F7" s="23">
        <v>451000</v>
      </c>
      <c r="G7" s="23">
        <f t="shared" ref="G7:G70" si="0">E7-F7</f>
        <v>408852</v>
      </c>
    </row>
    <row r="8" spans="2:7" x14ac:dyDescent="0.45">
      <c r="B8" s="62"/>
      <c r="C8" s="62"/>
      <c r="D8" s="38" t="s">
        <v>117</v>
      </c>
      <c r="E8" s="23">
        <f>+E9+E11</f>
        <v>30994200</v>
      </c>
      <c r="F8" s="23">
        <f>+F9+F11</f>
        <v>35519700</v>
      </c>
      <c r="G8" s="23">
        <f t="shared" si="0"/>
        <v>-4525500</v>
      </c>
    </row>
    <row r="9" spans="2:7" x14ac:dyDescent="0.45">
      <c r="B9" s="62"/>
      <c r="C9" s="62"/>
      <c r="D9" s="38" t="s">
        <v>158</v>
      </c>
      <c r="E9" s="23">
        <f>+E10</f>
        <v>29909000</v>
      </c>
      <c r="F9" s="23">
        <f>+F10</f>
        <v>35320000</v>
      </c>
      <c r="G9" s="23">
        <f t="shared" si="0"/>
        <v>-5411000</v>
      </c>
    </row>
    <row r="10" spans="2:7" x14ac:dyDescent="0.45">
      <c r="B10" s="62"/>
      <c r="C10" s="62"/>
      <c r="D10" s="38" t="s">
        <v>159</v>
      </c>
      <c r="E10" s="23">
        <v>29909000</v>
      </c>
      <c r="F10" s="23">
        <v>35320000</v>
      </c>
      <c r="G10" s="23">
        <f t="shared" si="0"/>
        <v>-5411000</v>
      </c>
    </row>
    <row r="11" spans="2:7" x14ac:dyDescent="0.45">
      <c r="B11" s="62"/>
      <c r="C11" s="62"/>
      <c r="D11" s="38" t="s">
        <v>160</v>
      </c>
      <c r="E11" s="23">
        <f>+E12</f>
        <v>1085200</v>
      </c>
      <c r="F11" s="23">
        <f>+F12</f>
        <v>199700</v>
      </c>
      <c r="G11" s="23">
        <f t="shared" si="0"/>
        <v>885500</v>
      </c>
    </row>
    <row r="12" spans="2:7" x14ac:dyDescent="0.45">
      <c r="B12" s="62"/>
      <c r="C12" s="62"/>
      <c r="D12" s="38" t="s">
        <v>161</v>
      </c>
      <c r="E12" s="23">
        <v>1085200</v>
      </c>
      <c r="F12" s="23">
        <v>199700</v>
      </c>
      <c r="G12" s="23">
        <f t="shared" si="0"/>
        <v>885500</v>
      </c>
    </row>
    <row r="13" spans="2:7" x14ac:dyDescent="0.45">
      <c r="B13" s="62"/>
      <c r="C13" s="62"/>
      <c r="D13" s="38" t="s">
        <v>118</v>
      </c>
      <c r="E13" s="23">
        <f>+E14+E21+E22</f>
        <v>63245729</v>
      </c>
      <c r="F13" s="23">
        <f>+F14+F21+F22</f>
        <v>61451611</v>
      </c>
      <c r="G13" s="23">
        <f t="shared" si="0"/>
        <v>1794118</v>
      </c>
    </row>
    <row r="14" spans="2:7" x14ac:dyDescent="0.45">
      <c r="B14" s="62"/>
      <c r="C14" s="62"/>
      <c r="D14" s="38" t="s">
        <v>162</v>
      </c>
      <c r="E14" s="23">
        <f>+E15+E16+E17+E18+E19+E20</f>
        <v>62701617</v>
      </c>
      <c r="F14" s="23">
        <f>+F15+F16+F17+F18+F19+F20</f>
        <v>60641007</v>
      </c>
      <c r="G14" s="23">
        <f t="shared" si="0"/>
        <v>2060610</v>
      </c>
    </row>
    <row r="15" spans="2:7" x14ac:dyDescent="0.45">
      <c r="B15" s="62"/>
      <c r="C15" s="62"/>
      <c r="D15" s="38" t="s">
        <v>163</v>
      </c>
      <c r="E15" s="23">
        <v>616000</v>
      </c>
      <c r="F15" s="23">
        <v>897000</v>
      </c>
      <c r="G15" s="23">
        <f t="shared" si="0"/>
        <v>-281000</v>
      </c>
    </row>
    <row r="16" spans="2:7" x14ac:dyDescent="0.45">
      <c r="B16" s="62"/>
      <c r="C16" s="62"/>
      <c r="D16" s="38" t="s">
        <v>164</v>
      </c>
      <c r="E16" s="23"/>
      <c r="F16" s="23">
        <v>52000</v>
      </c>
      <c r="G16" s="23">
        <f t="shared" si="0"/>
        <v>-52000</v>
      </c>
    </row>
    <row r="17" spans="2:7" x14ac:dyDescent="0.45">
      <c r="B17" s="62"/>
      <c r="C17" s="62"/>
      <c r="D17" s="38" t="s">
        <v>165</v>
      </c>
      <c r="E17" s="23">
        <v>23854161</v>
      </c>
      <c r="F17" s="23">
        <v>23570000</v>
      </c>
      <c r="G17" s="23">
        <f t="shared" si="0"/>
        <v>284161</v>
      </c>
    </row>
    <row r="18" spans="2:7" x14ac:dyDescent="0.45">
      <c r="B18" s="62"/>
      <c r="C18" s="62"/>
      <c r="D18" s="38" t="s">
        <v>166</v>
      </c>
      <c r="E18" s="23">
        <v>27133000</v>
      </c>
      <c r="F18" s="23">
        <v>25843441</v>
      </c>
      <c r="G18" s="23">
        <f t="shared" si="0"/>
        <v>1289559</v>
      </c>
    </row>
    <row r="19" spans="2:7" x14ac:dyDescent="0.45">
      <c r="B19" s="62"/>
      <c r="C19" s="62"/>
      <c r="D19" s="38" t="s">
        <v>167</v>
      </c>
      <c r="E19" s="23">
        <v>10451000</v>
      </c>
      <c r="F19" s="23">
        <v>9955000</v>
      </c>
      <c r="G19" s="23">
        <f t="shared" si="0"/>
        <v>496000</v>
      </c>
    </row>
    <row r="20" spans="2:7" x14ac:dyDescent="0.45">
      <c r="B20" s="62"/>
      <c r="C20" s="62"/>
      <c r="D20" s="38" t="s">
        <v>168</v>
      </c>
      <c r="E20" s="23">
        <v>647456</v>
      </c>
      <c r="F20" s="23">
        <v>323566</v>
      </c>
      <c r="G20" s="23">
        <f t="shared" si="0"/>
        <v>323890</v>
      </c>
    </row>
    <row r="21" spans="2:7" x14ac:dyDescent="0.45">
      <c r="B21" s="62"/>
      <c r="C21" s="62"/>
      <c r="D21" s="38" t="s">
        <v>169</v>
      </c>
      <c r="E21" s="23"/>
      <c r="F21" s="23"/>
      <c r="G21" s="23">
        <f t="shared" si="0"/>
        <v>0</v>
      </c>
    </row>
    <row r="22" spans="2:7" x14ac:dyDescent="0.45">
      <c r="B22" s="62"/>
      <c r="C22" s="62"/>
      <c r="D22" s="38" t="s">
        <v>57</v>
      </c>
      <c r="E22" s="23">
        <f>+E23+E24</f>
        <v>544112</v>
      </c>
      <c r="F22" s="23">
        <f>+F23+F24</f>
        <v>810604</v>
      </c>
      <c r="G22" s="23">
        <f t="shared" si="0"/>
        <v>-266492</v>
      </c>
    </row>
    <row r="23" spans="2:7" x14ac:dyDescent="0.45">
      <c r="B23" s="62"/>
      <c r="C23" s="62"/>
      <c r="D23" s="38" t="s">
        <v>170</v>
      </c>
      <c r="E23" s="23">
        <v>494112</v>
      </c>
      <c r="F23" s="23">
        <v>760604</v>
      </c>
      <c r="G23" s="23">
        <f t="shared" si="0"/>
        <v>-266492</v>
      </c>
    </row>
    <row r="24" spans="2:7" x14ac:dyDescent="0.45">
      <c r="B24" s="62"/>
      <c r="C24" s="62"/>
      <c r="D24" s="38" t="s">
        <v>171</v>
      </c>
      <c r="E24" s="23">
        <v>50000</v>
      </c>
      <c r="F24" s="23">
        <v>50000</v>
      </c>
      <c r="G24" s="23">
        <f t="shared" si="0"/>
        <v>0</v>
      </c>
    </row>
    <row r="25" spans="2:7" x14ac:dyDescent="0.45">
      <c r="B25" s="62"/>
      <c r="C25" s="62"/>
      <c r="D25" s="38" t="s">
        <v>119</v>
      </c>
      <c r="E25" s="23">
        <f>+E26+E27+E28</f>
        <v>3241625</v>
      </c>
      <c r="F25" s="23">
        <f>+F26+F27+F28</f>
        <v>4362236</v>
      </c>
      <c r="G25" s="23">
        <f t="shared" si="0"/>
        <v>-1120611</v>
      </c>
    </row>
    <row r="26" spans="2:7" x14ac:dyDescent="0.45">
      <c r="B26" s="62"/>
      <c r="C26" s="62"/>
      <c r="D26" s="38" t="s">
        <v>172</v>
      </c>
      <c r="E26" s="23">
        <v>2647625</v>
      </c>
      <c r="F26" s="23">
        <v>3768236</v>
      </c>
      <c r="G26" s="23">
        <f t="shared" si="0"/>
        <v>-1120611</v>
      </c>
    </row>
    <row r="27" spans="2:7" x14ac:dyDescent="0.45">
      <c r="B27" s="62"/>
      <c r="C27" s="62"/>
      <c r="D27" s="38" t="s">
        <v>173</v>
      </c>
      <c r="E27" s="23">
        <v>540000</v>
      </c>
      <c r="F27" s="23">
        <v>540000</v>
      </c>
      <c r="G27" s="23">
        <f t="shared" si="0"/>
        <v>0</v>
      </c>
    </row>
    <row r="28" spans="2:7" x14ac:dyDescent="0.45">
      <c r="B28" s="62"/>
      <c r="C28" s="62"/>
      <c r="D28" s="38" t="s">
        <v>174</v>
      </c>
      <c r="E28" s="23">
        <v>54000</v>
      </c>
      <c r="F28" s="23">
        <v>54000</v>
      </c>
      <c r="G28" s="23">
        <f t="shared" si="0"/>
        <v>0</v>
      </c>
    </row>
    <row r="29" spans="2:7" x14ac:dyDescent="0.45">
      <c r="B29" s="62"/>
      <c r="C29" s="62"/>
      <c r="D29" s="38" t="s">
        <v>120</v>
      </c>
      <c r="E29" s="23">
        <f>+E30</f>
        <v>3265065</v>
      </c>
      <c r="F29" s="23">
        <f>+F30</f>
        <v>2971492</v>
      </c>
      <c r="G29" s="23">
        <f t="shared" si="0"/>
        <v>293573</v>
      </c>
    </row>
    <row r="30" spans="2:7" x14ac:dyDescent="0.45">
      <c r="B30" s="62"/>
      <c r="C30" s="62"/>
      <c r="D30" s="38" t="s">
        <v>175</v>
      </c>
      <c r="E30" s="23">
        <f>+E31</f>
        <v>3265065</v>
      </c>
      <c r="F30" s="23">
        <f>+F31</f>
        <v>2971492</v>
      </c>
      <c r="G30" s="23">
        <f t="shared" si="0"/>
        <v>293573</v>
      </c>
    </row>
    <row r="31" spans="2:7" x14ac:dyDescent="0.45">
      <c r="B31" s="62"/>
      <c r="C31" s="62"/>
      <c r="D31" s="38" t="s">
        <v>176</v>
      </c>
      <c r="E31" s="23">
        <v>3265065</v>
      </c>
      <c r="F31" s="23">
        <v>2971492</v>
      </c>
      <c r="G31" s="23">
        <f t="shared" si="0"/>
        <v>293573</v>
      </c>
    </row>
    <row r="32" spans="2:7" x14ac:dyDescent="0.45">
      <c r="B32" s="62"/>
      <c r="C32" s="62"/>
      <c r="D32" s="38" t="s">
        <v>121</v>
      </c>
      <c r="E32" s="23">
        <f>+E33</f>
        <v>2141830</v>
      </c>
      <c r="F32" s="23">
        <f>+F33</f>
        <v>3211130</v>
      </c>
      <c r="G32" s="23">
        <f t="shared" si="0"/>
        <v>-1069300</v>
      </c>
    </row>
    <row r="33" spans="2:7" x14ac:dyDescent="0.45">
      <c r="B33" s="62"/>
      <c r="C33" s="62"/>
      <c r="D33" s="38" t="s">
        <v>177</v>
      </c>
      <c r="E33" s="23">
        <f>+E34</f>
        <v>2141830</v>
      </c>
      <c r="F33" s="23">
        <f>+F34</f>
        <v>3211130</v>
      </c>
      <c r="G33" s="23">
        <f t="shared" si="0"/>
        <v>-1069300</v>
      </c>
    </row>
    <row r="34" spans="2:7" x14ac:dyDescent="0.45">
      <c r="B34" s="62"/>
      <c r="C34" s="62"/>
      <c r="D34" s="38" t="s">
        <v>178</v>
      </c>
      <c r="E34" s="23">
        <v>2141830</v>
      </c>
      <c r="F34" s="23">
        <v>3211130</v>
      </c>
      <c r="G34" s="23">
        <f t="shared" si="0"/>
        <v>-1069300</v>
      </c>
    </row>
    <row r="35" spans="2:7" x14ac:dyDescent="0.45">
      <c r="B35" s="62"/>
      <c r="C35" s="62"/>
      <c r="D35" s="38" t="s">
        <v>122</v>
      </c>
      <c r="E35" s="23">
        <f>+E36</f>
        <v>0</v>
      </c>
      <c r="F35" s="23">
        <f>+F36</f>
        <v>80940</v>
      </c>
      <c r="G35" s="23">
        <f t="shared" si="0"/>
        <v>-80940</v>
      </c>
    </row>
    <row r="36" spans="2:7" x14ac:dyDescent="0.45">
      <c r="B36" s="62"/>
      <c r="C36" s="62"/>
      <c r="D36" s="38" t="s">
        <v>179</v>
      </c>
      <c r="E36" s="23">
        <f>+E37</f>
        <v>0</v>
      </c>
      <c r="F36" s="23">
        <f>+F37</f>
        <v>80940</v>
      </c>
      <c r="G36" s="23">
        <f t="shared" si="0"/>
        <v>-80940</v>
      </c>
    </row>
    <row r="37" spans="2:7" x14ac:dyDescent="0.45">
      <c r="B37" s="62"/>
      <c r="C37" s="62"/>
      <c r="D37" s="38" t="s">
        <v>180</v>
      </c>
      <c r="E37" s="23"/>
      <c r="F37" s="23">
        <v>80940</v>
      </c>
      <c r="G37" s="23">
        <f t="shared" si="0"/>
        <v>-80940</v>
      </c>
    </row>
    <row r="38" spans="2:7" x14ac:dyDescent="0.45">
      <c r="B38" s="62"/>
      <c r="C38" s="63"/>
      <c r="D38" s="39" t="s">
        <v>123</v>
      </c>
      <c r="E38" s="25">
        <f>+E6+E8+E13+E25+E29+E32+E35</f>
        <v>103748301</v>
      </c>
      <c r="F38" s="25">
        <f>+F6+F8+F13+F25+F29+F32+F35</f>
        <v>108048109</v>
      </c>
      <c r="G38" s="25">
        <f t="shared" si="0"/>
        <v>-4299808</v>
      </c>
    </row>
    <row r="39" spans="2:7" x14ac:dyDescent="0.45">
      <c r="B39" s="62"/>
      <c r="C39" s="61" t="s">
        <v>124</v>
      </c>
      <c r="D39" s="38" t="s">
        <v>125</v>
      </c>
      <c r="E39" s="23">
        <f>+E40+E41+E42+E43+E44+E45</f>
        <v>68229308</v>
      </c>
      <c r="F39" s="23">
        <f>+F40+F41+F42+F43+F44+F45</f>
        <v>68966645</v>
      </c>
      <c r="G39" s="23">
        <f t="shared" si="0"/>
        <v>-737337</v>
      </c>
    </row>
    <row r="40" spans="2:7" x14ac:dyDescent="0.45">
      <c r="B40" s="62"/>
      <c r="C40" s="62"/>
      <c r="D40" s="38" t="s">
        <v>181</v>
      </c>
      <c r="E40" s="23">
        <v>155000</v>
      </c>
      <c r="F40" s="23">
        <v>152500</v>
      </c>
      <c r="G40" s="23">
        <f t="shared" si="0"/>
        <v>2500</v>
      </c>
    </row>
    <row r="41" spans="2:7" x14ac:dyDescent="0.45">
      <c r="B41" s="62"/>
      <c r="C41" s="62"/>
      <c r="D41" s="38" t="s">
        <v>182</v>
      </c>
      <c r="E41" s="23">
        <v>20868829</v>
      </c>
      <c r="F41" s="23">
        <v>22372299</v>
      </c>
      <c r="G41" s="23">
        <f t="shared" si="0"/>
        <v>-1503470</v>
      </c>
    </row>
    <row r="42" spans="2:7" x14ac:dyDescent="0.45">
      <c r="B42" s="62"/>
      <c r="C42" s="62"/>
      <c r="D42" s="38" t="s">
        <v>183</v>
      </c>
      <c r="E42" s="23">
        <v>6633138</v>
      </c>
      <c r="F42" s="23">
        <v>7720933</v>
      </c>
      <c r="G42" s="23">
        <f t="shared" si="0"/>
        <v>-1087795</v>
      </c>
    </row>
    <row r="43" spans="2:7" x14ac:dyDescent="0.45">
      <c r="B43" s="62"/>
      <c r="C43" s="62"/>
      <c r="D43" s="38" t="s">
        <v>184</v>
      </c>
      <c r="E43" s="23">
        <v>32532035</v>
      </c>
      <c r="F43" s="23">
        <v>30688327</v>
      </c>
      <c r="G43" s="23">
        <f t="shared" si="0"/>
        <v>1843708</v>
      </c>
    </row>
    <row r="44" spans="2:7" x14ac:dyDescent="0.45">
      <c r="B44" s="62"/>
      <c r="C44" s="62"/>
      <c r="D44" s="38" t="s">
        <v>185</v>
      </c>
      <c r="E44" s="23">
        <v>3423240</v>
      </c>
      <c r="F44" s="23">
        <v>2912880</v>
      </c>
      <c r="G44" s="23">
        <f t="shared" si="0"/>
        <v>510360</v>
      </c>
    </row>
    <row r="45" spans="2:7" x14ac:dyDescent="0.45">
      <c r="B45" s="62"/>
      <c r="C45" s="62"/>
      <c r="D45" s="38" t="s">
        <v>186</v>
      </c>
      <c r="E45" s="23">
        <v>4617066</v>
      </c>
      <c r="F45" s="23">
        <v>5119706</v>
      </c>
      <c r="G45" s="23">
        <f t="shared" si="0"/>
        <v>-502640</v>
      </c>
    </row>
    <row r="46" spans="2:7" x14ac:dyDescent="0.45">
      <c r="B46" s="62"/>
      <c r="C46" s="62"/>
      <c r="D46" s="38" t="s">
        <v>126</v>
      </c>
      <c r="E46" s="23">
        <f>+E47+E48+E49+E50+E51+E52+E53+E54+E55+E56</f>
        <v>37082848</v>
      </c>
      <c r="F46" s="23">
        <f>+F47+F48+F49+F50+F51+F52+F53+F54+F55+F56</f>
        <v>39259093</v>
      </c>
      <c r="G46" s="23">
        <f t="shared" si="0"/>
        <v>-2176245</v>
      </c>
    </row>
    <row r="47" spans="2:7" x14ac:dyDescent="0.45">
      <c r="B47" s="62"/>
      <c r="C47" s="62"/>
      <c r="D47" s="38" t="s">
        <v>187</v>
      </c>
      <c r="E47" s="23">
        <v>5903892</v>
      </c>
      <c r="F47" s="23">
        <v>5933868</v>
      </c>
      <c r="G47" s="23">
        <f t="shared" si="0"/>
        <v>-29976</v>
      </c>
    </row>
    <row r="48" spans="2:7" x14ac:dyDescent="0.45">
      <c r="B48" s="62"/>
      <c r="C48" s="62"/>
      <c r="D48" s="38" t="s">
        <v>188</v>
      </c>
      <c r="E48" s="23">
        <v>568690</v>
      </c>
      <c r="F48" s="23">
        <v>629997</v>
      </c>
      <c r="G48" s="23">
        <f t="shared" si="0"/>
        <v>-61307</v>
      </c>
    </row>
    <row r="49" spans="2:7" x14ac:dyDescent="0.45">
      <c r="B49" s="62"/>
      <c r="C49" s="62"/>
      <c r="D49" s="38" t="s">
        <v>189</v>
      </c>
      <c r="E49" s="23">
        <v>10870835</v>
      </c>
      <c r="F49" s="23">
        <v>11646897</v>
      </c>
      <c r="G49" s="23">
        <f t="shared" si="0"/>
        <v>-776062</v>
      </c>
    </row>
    <row r="50" spans="2:7" x14ac:dyDescent="0.45">
      <c r="B50" s="62"/>
      <c r="C50" s="62"/>
      <c r="D50" s="38" t="s">
        <v>190</v>
      </c>
      <c r="E50" s="23">
        <v>4151449</v>
      </c>
      <c r="F50" s="23">
        <v>4387130</v>
      </c>
      <c r="G50" s="23">
        <f t="shared" si="0"/>
        <v>-235681</v>
      </c>
    </row>
    <row r="51" spans="2:7" x14ac:dyDescent="0.45">
      <c r="B51" s="62"/>
      <c r="C51" s="62"/>
      <c r="D51" s="38" t="s">
        <v>191</v>
      </c>
      <c r="E51" s="23">
        <v>8161903</v>
      </c>
      <c r="F51" s="23">
        <v>8150811</v>
      </c>
      <c r="G51" s="23">
        <f t="shared" si="0"/>
        <v>11092</v>
      </c>
    </row>
    <row r="52" spans="2:7" x14ac:dyDescent="0.45">
      <c r="B52" s="62"/>
      <c r="C52" s="62"/>
      <c r="D52" s="38" t="s">
        <v>192</v>
      </c>
      <c r="E52" s="23">
        <v>1411125</v>
      </c>
      <c r="F52" s="23">
        <v>1526469</v>
      </c>
      <c r="G52" s="23">
        <f t="shared" si="0"/>
        <v>-115344</v>
      </c>
    </row>
    <row r="53" spans="2:7" x14ac:dyDescent="0.45">
      <c r="B53" s="62"/>
      <c r="C53" s="62"/>
      <c r="D53" s="38" t="s">
        <v>193</v>
      </c>
      <c r="E53" s="23">
        <v>159318</v>
      </c>
      <c r="F53" s="23">
        <v>188424</v>
      </c>
      <c r="G53" s="23">
        <f t="shared" si="0"/>
        <v>-29106</v>
      </c>
    </row>
    <row r="54" spans="2:7" x14ac:dyDescent="0.45">
      <c r="B54" s="62"/>
      <c r="C54" s="62"/>
      <c r="D54" s="38" t="s">
        <v>194</v>
      </c>
      <c r="E54" s="23">
        <v>3455282</v>
      </c>
      <c r="F54" s="23">
        <v>3565282</v>
      </c>
      <c r="G54" s="23">
        <f t="shared" si="0"/>
        <v>-110000</v>
      </c>
    </row>
    <row r="55" spans="2:7" x14ac:dyDescent="0.45">
      <c r="B55" s="62"/>
      <c r="C55" s="62"/>
      <c r="D55" s="38" t="s">
        <v>195</v>
      </c>
      <c r="E55" s="23">
        <v>2227054</v>
      </c>
      <c r="F55" s="23">
        <v>3056915</v>
      </c>
      <c r="G55" s="23">
        <f t="shared" si="0"/>
        <v>-829861</v>
      </c>
    </row>
    <row r="56" spans="2:7" x14ac:dyDescent="0.45">
      <c r="B56" s="62"/>
      <c r="C56" s="62"/>
      <c r="D56" s="38" t="s">
        <v>196</v>
      </c>
      <c r="E56" s="23">
        <v>173300</v>
      </c>
      <c r="F56" s="23">
        <v>173300</v>
      </c>
      <c r="G56" s="23">
        <f t="shared" si="0"/>
        <v>0</v>
      </c>
    </row>
    <row r="57" spans="2:7" x14ac:dyDescent="0.45">
      <c r="B57" s="62"/>
      <c r="C57" s="62"/>
      <c r="D57" s="38" t="s">
        <v>127</v>
      </c>
      <c r="E57" s="23">
        <f>+E58+E59+E60+E61+E62+E63+E64+E65+E66</f>
        <v>1916971</v>
      </c>
      <c r="F57" s="23">
        <f>+F58+F59+F60+F61+F62+F63+F64+F65+F66</f>
        <v>1917878</v>
      </c>
      <c r="G57" s="23">
        <f t="shared" si="0"/>
        <v>-907</v>
      </c>
    </row>
    <row r="58" spans="2:7" x14ac:dyDescent="0.45">
      <c r="B58" s="62"/>
      <c r="C58" s="62"/>
      <c r="D58" s="38" t="s">
        <v>197</v>
      </c>
      <c r="E58" s="23">
        <v>693044</v>
      </c>
      <c r="F58" s="23">
        <v>650864</v>
      </c>
      <c r="G58" s="23">
        <f t="shared" si="0"/>
        <v>42180</v>
      </c>
    </row>
    <row r="59" spans="2:7" x14ac:dyDescent="0.45">
      <c r="B59" s="62"/>
      <c r="C59" s="62"/>
      <c r="D59" s="38" t="s">
        <v>198</v>
      </c>
      <c r="E59" s="23">
        <v>6000</v>
      </c>
      <c r="F59" s="23"/>
      <c r="G59" s="23">
        <f t="shared" si="0"/>
        <v>6000</v>
      </c>
    </row>
    <row r="60" spans="2:7" x14ac:dyDescent="0.45">
      <c r="B60" s="62"/>
      <c r="C60" s="62"/>
      <c r="D60" s="38" t="s">
        <v>199</v>
      </c>
      <c r="E60" s="23">
        <v>404945</v>
      </c>
      <c r="F60" s="23">
        <v>519676</v>
      </c>
      <c r="G60" s="23">
        <f t="shared" si="0"/>
        <v>-114731</v>
      </c>
    </row>
    <row r="61" spans="2:7" x14ac:dyDescent="0.45">
      <c r="B61" s="62"/>
      <c r="C61" s="62"/>
      <c r="D61" s="38" t="s">
        <v>188</v>
      </c>
      <c r="E61" s="23">
        <v>326762</v>
      </c>
      <c r="F61" s="23">
        <v>283078</v>
      </c>
      <c r="G61" s="23">
        <f t="shared" si="0"/>
        <v>43684</v>
      </c>
    </row>
    <row r="62" spans="2:7" x14ac:dyDescent="0.45">
      <c r="B62" s="62"/>
      <c r="C62" s="62"/>
      <c r="D62" s="38" t="s">
        <v>200</v>
      </c>
      <c r="E62" s="23">
        <v>1700</v>
      </c>
      <c r="F62" s="23">
        <v>1680</v>
      </c>
      <c r="G62" s="23">
        <f t="shared" si="0"/>
        <v>20</v>
      </c>
    </row>
    <row r="63" spans="2:7" x14ac:dyDescent="0.45">
      <c r="B63" s="62"/>
      <c r="C63" s="62"/>
      <c r="D63" s="38" t="s">
        <v>201</v>
      </c>
      <c r="E63" s="23">
        <v>219076</v>
      </c>
      <c r="F63" s="23">
        <v>219076</v>
      </c>
      <c r="G63" s="23">
        <f t="shared" si="0"/>
        <v>0</v>
      </c>
    </row>
    <row r="64" spans="2:7" x14ac:dyDescent="0.45">
      <c r="B64" s="62"/>
      <c r="C64" s="62"/>
      <c r="D64" s="38" t="s">
        <v>193</v>
      </c>
      <c r="E64" s="23">
        <v>93444</v>
      </c>
      <c r="F64" s="23">
        <v>33504</v>
      </c>
      <c r="G64" s="23">
        <f t="shared" si="0"/>
        <v>59940</v>
      </c>
    </row>
    <row r="65" spans="2:7" x14ac:dyDescent="0.45">
      <c r="B65" s="62"/>
      <c r="C65" s="62"/>
      <c r="D65" s="38" t="s">
        <v>202</v>
      </c>
      <c r="E65" s="23">
        <v>12000</v>
      </c>
      <c r="F65" s="23">
        <v>28000</v>
      </c>
      <c r="G65" s="23">
        <f t="shared" si="0"/>
        <v>-16000</v>
      </c>
    </row>
    <row r="66" spans="2:7" x14ac:dyDescent="0.45">
      <c r="B66" s="62"/>
      <c r="C66" s="62"/>
      <c r="D66" s="38" t="s">
        <v>203</v>
      </c>
      <c r="E66" s="23">
        <v>160000</v>
      </c>
      <c r="F66" s="23">
        <v>182000</v>
      </c>
      <c r="G66" s="23">
        <f t="shared" si="0"/>
        <v>-22000</v>
      </c>
    </row>
    <row r="67" spans="2:7" x14ac:dyDescent="0.45">
      <c r="B67" s="62"/>
      <c r="C67" s="62"/>
      <c r="D67" s="38" t="s">
        <v>24</v>
      </c>
      <c r="E67" s="23">
        <f>+E68+E73</f>
        <v>206200</v>
      </c>
      <c r="F67" s="23">
        <f>+F68+F73</f>
        <v>249700</v>
      </c>
      <c r="G67" s="23">
        <f t="shared" si="0"/>
        <v>-43500</v>
      </c>
    </row>
    <row r="68" spans="2:7" x14ac:dyDescent="0.45">
      <c r="B68" s="62"/>
      <c r="C68" s="62"/>
      <c r="D68" s="38" t="s">
        <v>94</v>
      </c>
      <c r="E68" s="23">
        <f>+E69+E70+E71+E72</f>
        <v>206200</v>
      </c>
      <c r="F68" s="23">
        <f>+F69+F70+F71+F72</f>
        <v>199700</v>
      </c>
      <c r="G68" s="23">
        <f t="shared" si="0"/>
        <v>6500</v>
      </c>
    </row>
    <row r="69" spans="2:7" x14ac:dyDescent="0.45">
      <c r="B69" s="62"/>
      <c r="C69" s="62"/>
      <c r="D69" s="38" t="s">
        <v>95</v>
      </c>
      <c r="E69" s="23">
        <v>119229</v>
      </c>
      <c r="F69" s="23">
        <v>75000</v>
      </c>
      <c r="G69" s="23">
        <f t="shared" si="0"/>
        <v>44229</v>
      </c>
    </row>
    <row r="70" spans="2:7" x14ac:dyDescent="0.45">
      <c r="B70" s="62"/>
      <c r="C70" s="62"/>
      <c r="D70" s="38" t="s">
        <v>96</v>
      </c>
      <c r="E70" s="23">
        <v>50000</v>
      </c>
      <c r="F70" s="23">
        <v>40000</v>
      </c>
      <c r="G70" s="23">
        <f t="shared" si="0"/>
        <v>10000</v>
      </c>
    </row>
    <row r="71" spans="2:7" x14ac:dyDescent="0.45">
      <c r="B71" s="62"/>
      <c r="C71" s="62"/>
      <c r="D71" s="38" t="s">
        <v>97</v>
      </c>
      <c r="E71" s="23">
        <v>19922</v>
      </c>
      <c r="F71" s="23">
        <v>74700</v>
      </c>
      <c r="G71" s="23">
        <f t="shared" ref="G71:G115" si="1">E71-F71</f>
        <v>-54778</v>
      </c>
    </row>
    <row r="72" spans="2:7" x14ac:dyDescent="0.45">
      <c r="B72" s="62"/>
      <c r="C72" s="62"/>
      <c r="D72" s="38" t="s">
        <v>98</v>
      </c>
      <c r="E72" s="23">
        <v>17049</v>
      </c>
      <c r="F72" s="23">
        <v>10000</v>
      </c>
      <c r="G72" s="23">
        <f t="shared" si="1"/>
        <v>7049</v>
      </c>
    </row>
    <row r="73" spans="2:7" x14ac:dyDescent="0.45">
      <c r="B73" s="62"/>
      <c r="C73" s="62"/>
      <c r="D73" s="38" t="s">
        <v>204</v>
      </c>
      <c r="E73" s="23"/>
      <c r="F73" s="23">
        <v>50000</v>
      </c>
      <c r="G73" s="23">
        <f t="shared" si="1"/>
        <v>-50000</v>
      </c>
    </row>
    <row r="74" spans="2:7" x14ac:dyDescent="0.45">
      <c r="B74" s="62"/>
      <c r="C74" s="62"/>
      <c r="D74" s="38" t="s">
        <v>128</v>
      </c>
      <c r="E74" s="23">
        <f>+E75</f>
        <v>1116000</v>
      </c>
      <c r="F74" s="23">
        <f>+F75</f>
        <v>1001000</v>
      </c>
      <c r="G74" s="23">
        <f t="shared" si="1"/>
        <v>115000</v>
      </c>
    </row>
    <row r="75" spans="2:7" x14ac:dyDescent="0.45">
      <c r="B75" s="62"/>
      <c r="C75" s="62"/>
      <c r="D75" s="38" t="s">
        <v>205</v>
      </c>
      <c r="E75" s="23">
        <f>+E76</f>
        <v>1116000</v>
      </c>
      <c r="F75" s="23">
        <f>+F76</f>
        <v>1001000</v>
      </c>
      <c r="G75" s="23">
        <f t="shared" si="1"/>
        <v>115000</v>
      </c>
    </row>
    <row r="76" spans="2:7" x14ac:dyDescent="0.45">
      <c r="B76" s="62"/>
      <c r="C76" s="62"/>
      <c r="D76" s="38" t="s">
        <v>206</v>
      </c>
      <c r="E76" s="23">
        <v>1116000</v>
      </c>
      <c r="F76" s="23">
        <v>1001000</v>
      </c>
      <c r="G76" s="23">
        <f t="shared" si="1"/>
        <v>115000</v>
      </c>
    </row>
    <row r="77" spans="2:7" x14ac:dyDescent="0.45">
      <c r="B77" s="62"/>
      <c r="C77" s="62"/>
      <c r="D77" s="38" t="s">
        <v>129</v>
      </c>
      <c r="E77" s="23">
        <f>+E78</f>
        <v>2402472</v>
      </c>
      <c r="F77" s="23">
        <f>+F78</f>
        <v>2277073</v>
      </c>
      <c r="G77" s="23">
        <f t="shared" si="1"/>
        <v>125399</v>
      </c>
    </row>
    <row r="78" spans="2:7" x14ac:dyDescent="0.45">
      <c r="B78" s="62"/>
      <c r="C78" s="62"/>
      <c r="D78" s="38" t="s">
        <v>207</v>
      </c>
      <c r="E78" s="23">
        <v>2402472</v>
      </c>
      <c r="F78" s="23">
        <v>2277073</v>
      </c>
      <c r="G78" s="23">
        <f t="shared" si="1"/>
        <v>125399</v>
      </c>
    </row>
    <row r="79" spans="2:7" x14ac:dyDescent="0.45">
      <c r="B79" s="62"/>
      <c r="C79" s="62"/>
      <c r="D79" s="38" t="s">
        <v>130</v>
      </c>
      <c r="E79" s="23">
        <f>+E80</f>
        <v>-991000</v>
      </c>
      <c r="F79" s="23">
        <f>+F80</f>
        <v>-991000</v>
      </c>
      <c r="G79" s="23">
        <f t="shared" si="1"/>
        <v>0</v>
      </c>
    </row>
    <row r="80" spans="2:7" x14ac:dyDescent="0.45">
      <c r="B80" s="62"/>
      <c r="C80" s="62"/>
      <c r="D80" s="38" t="s">
        <v>208</v>
      </c>
      <c r="E80" s="23">
        <v>-991000</v>
      </c>
      <c r="F80" s="23">
        <v>-991000</v>
      </c>
      <c r="G80" s="23">
        <f t="shared" si="1"/>
        <v>0</v>
      </c>
    </row>
    <row r="81" spans="2:7" x14ac:dyDescent="0.45">
      <c r="B81" s="62"/>
      <c r="C81" s="63"/>
      <c r="D81" s="39" t="s">
        <v>131</v>
      </c>
      <c r="E81" s="25">
        <f>+E39+E46+E57+E67+E74+E77+E79</f>
        <v>109962799</v>
      </c>
      <c r="F81" s="25">
        <f>+F39+F46+F57+F67+F74+F77+F79</f>
        <v>112680389</v>
      </c>
      <c r="G81" s="25">
        <f t="shared" si="1"/>
        <v>-2717590</v>
      </c>
    </row>
    <row r="82" spans="2:7" x14ac:dyDescent="0.45">
      <c r="B82" s="63"/>
      <c r="C82" s="21" t="s">
        <v>132</v>
      </c>
      <c r="D82" s="18"/>
      <c r="E82" s="19">
        <f xml:space="preserve"> +E38 - E81</f>
        <v>-6214498</v>
      </c>
      <c r="F82" s="19">
        <f xml:space="preserve"> +F38 - F81</f>
        <v>-4632280</v>
      </c>
      <c r="G82" s="19">
        <f t="shared" si="1"/>
        <v>-1582218</v>
      </c>
    </row>
    <row r="83" spans="2:7" x14ac:dyDescent="0.45">
      <c r="B83" s="61" t="s">
        <v>133</v>
      </c>
      <c r="C83" s="61" t="s">
        <v>115</v>
      </c>
      <c r="D83" s="38" t="s">
        <v>134</v>
      </c>
      <c r="E83" s="23">
        <f>+E84</f>
        <v>243</v>
      </c>
      <c r="F83" s="23">
        <f>+F84</f>
        <v>756</v>
      </c>
      <c r="G83" s="23">
        <f t="shared" si="1"/>
        <v>-513</v>
      </c>
    </row>
    <row r="84" spans="2:7" x14ac:dyDescent="0.45">
      <c r="B84" s="62"/>
      <c r="C84" s="62"/>
      <c r="D84" s="38" t="s">
        <v>209</v>
      </c>
      <c r="E84" s="23">
        <v>243</v>
      </c>
      <c r="F84" s="23">
        <v>756</v>
      </c>
      <c r="G84" s="23">
        <f t="shared" si="1"/>
        <v>-513</v>
      </c>
    </row>
    <row r="85" spans="2:7" x14ac:dyDescent="0.45">
      <c r="B85" s="62"/>
      <c r="C85" s="62"/>
      <c r="D85" s="38" t="s">
        <v>135</v>
      </c>
      <c r="E85" s="23">
        <f>+E86</f>
        <v>9660</v>
      </c>
      <c r="F85" s="23">
        <f>+F86</f>
        <v>459071</v>
      </c>
      <c r="G85" s="23">
        <f t="shared" si="1"/>
        <v>-449411</v>
      </c>
    </row>
    <row r="86" spans="2:7" x14ac:dyDescent="0.45">
      <c r="B86" s="62"/>
      <c r="C86" s="62"/>
      <c r="D86" s="38" t="s">
        <v>210</v>
      </c>
      <c r="E86" s="23">
        <v>9660</v>
      </c>
      <c r="F86" s="23">
        <v>459071</v>
      </c>
      <c r="G86" s="23">
        <f t="shared" si="1"/>
        <v>-449411</v>
      </c>
    </row>
    <row r="87" spans="2:7" x14ac:dyDescent="0.45">
      <c r="B87" s="62"/>
      <c r="C87" s="63"/>
      <c r="D87" s="39" t="s">
        <v>136</v>
      </c>
      <c r="E87" s="25">
        <f>+E83+E85</f>
        <v>9903</v>
      </c>
      <c r="F87" s="25">
        <f>+F83+F85</f>
        <v>459827</v>
      </c>
      <c r="G87" s="25">
        <f t="shared" si="1"/>
        <v>-449924</v>
      </c>
    </row>
    <row r="88" spans="2:7" ht="30" x14ac:dyDescent="0.45">
      <c r="B88" s="62"/>
      <c r="C88" s="40" t="s">
        <v>124</v>
      </c>
      <c r="D88" s="39" t="s">
        <v>137</v>
      </c>
      <c r="E88" s="25">
        <f>0</f>
        <v>0</v>
      </c>
      <c r="F88" s="25">
        <f>0</f>
        <v>0</v>
      </c>
      <c r="G88" s="25">
        <f t="shared" si="1"/>
        <v>0</v>
      </c>
    </row>
    <row r="89" spans="2:7" x14ac:dyDescent="0.45">
      <c r="B89" s="63"/>
      <c r="C89" s="21" t="s">
        <v>138</v>
      </c>
      <c r="D89" s="32"/>
      <c r="E89" s="41">
        <f xml:space="preserve"> +E87 - E88</f>
        <v>9903</v>
      </c>
      <c r="F89" s="41">
        <f xml:space="preserve"> +F87 - F88</f>
        <v>459827</v>
      </c>
      <c r="G89" s="41">
        <f t="shared" si="1"/>
        <v>-449924</v>
      </c>
    </row>
    <row r="90" spans="2:7" x14ac:dyDescent="0.45">
      <c r="B90" s="21" t="s">
        <v>139</v>
      </c>
      <c r="C90" s="17"/>
      <c r="D90" s="18"/>
      <c r="E90" s="19">
        <f xml:space="preserve"> +E82 +E89</f>
        <v>-6204595</v>
      </c>
      <c r="F90" s="19">
        <f xml:space="preserve"> +F82 +F89</f>
        <v>-4172453</v>
      </c>
      <c r="G90" s="19">
        <f t="shared" si="1"/>
        <v>-2032142</v>
      </c>
    </row>
    <row r="91" spans="2:7" x14ac:dyDescent="0.45">
      <c r="B91" s="61" t="s">
        <v>140</v>
      </c>
      <c r="C91" s="61" t="s">
        <v>115</v>
      </c>
      <c r="D91" s="38" t="s">
        <v>141</v>
      </c>
      <c r="E91" s="23">
        <f>+E92</f>
        <v>0</v>
      </c>
      <c r="F91" s="23">
        <f>+F92</f>
        <v>0</v>
      </c>
      <c r="G91" s="23">
        <f t="shared" si="1"/>
        <v>0</v>
      </c>
    </row>
    <row r="92" spans="2:7" x14ac:dyDescent="0.45">
      <c r="B92" s="62"/>
      <c r="C92" s="62"/>
      <c r="D92" s="38" t="s">
        <v>211</v>
      </c>
      <c r="E92" s="23"/>
      <c r="F92" s="23"/>
      <c r="G92" s="23">
        <f t="shared" si="1"/>
        <v>0</v>
      </c>
    </row>
    <row r="93" spans="2:7" x14ac:dyDescent="0.45">
      <c r="B93" s="62"/>
      <c r="C93" s="62"/>
      <c r="D93" s="38" t="s">
        <v>142</v>
      </c>
      <c r="E93" s="23">
        <f>+E94</f>
        <v>0</v>
      </c>
      <c r="F93" s="23">
        <f>+F94</f>
        <v>699999</v>
      </c>
      <c r="G93" s="23">
        <f t="shared" si="1"/>
        <v>-699999</v>
      </c>
    </row>
    <row r="94" spans="2:7" x14ac:dyDescent="0.45">
      <c r="B94" s="62"/>
      <c r="C94" s="62"/>
      <c r="D94" s="38" t="s">
        <v>212</v>
      </c>
      <c r="E94" s="23"/>
      <c r="F94" s="23">
        <v>699999</v>
      </c>
      <c r="G94" s="23">
        <f t="shared" si="1"/>
        <v>-699999</v>
      </c>
    </row>
    <row r="95" spans="2:7" x14ac:dyDescent="0.45">
      <c r="B95" s="62"/>
      <c r="C95" s="62"/>
      <c r="D95" s="38" t="s">
        <v>213</v>
      </c>
      <c r="E95" s="23"/>
      <c r="F95" s="23"/>
      <c r="G95" s="23">
        <f t="shared" si="1"/>
        <v>0</v>
      </c>
    </row>
    <row r="96" spans="2:7" x14ac:dyDescent="0.45">
      <c r="B96" s="62"/>
      <c r="C96" s="63"/>
      <c r="D96" s="39" t="s">
        <v>143</v>
      </c>
      <c r="E96" s="25">
        <f>+E91+E93+E95</f>
        <v>0</v>
      </c>
      <c r="F96" s="25">
        <f>+F91+F93+F95</f>
        <v>699999</v>
      </c>
      <c r="G96" s="25">
        <f t="shared" si="1"/>
        <v>-699999</v>
      </c>
    </row>
    <row r="97" spans="2:7" x14ac:dyDescent="0.45">
      <c r="B97" s="62"/>
      <c r="C97" s="61" t="s">
        <v>124</v>
      </c>
      <c r="D97" s="38" t="s">
        <v>144</v>
      </c>
      <c r="E97" s="23">
        <f>+E98</f>
        <v>0</v>
      </c>
      <c r="F97" s="23">
        <f>+F98</f>
        <v>1</v>
      </c>
      <c r="G97" s="23">
        <f t="shared" si="1"/>
        <v>-1</v>
      </c>
    </row>
    <row r="98" spans="2:7" x14ac:dyDescent="0.45">
      <c r="B98" s="62"/>
      <c r="C98" s="62"/>
      <c r="D98" s="38" t="s">
        <v>214</v>
      </c>
      <c r="E98" s="23"/>
      <c r="F98" s="23">
        <v>1</v>
      </c>
      <c r="G98" s="23">
        <f t="shared" si="1"/>
        <v>-1</v>
      </c>
    </row>
    <row r="99" spans="2:7" x14ac:dyDescent="0.45">
      <c r="B99" s="62"/>
      <c r="C99" s="62"/>
      <c r="D99" s="38" t="s">
        <v>215</v>
      </c>
      <c r="E99" s="23"/>
      <c r="F99" s="23"/>
      <c r="G99" s="23">
        <f t="shared" si="1"/>
        <v>0</v>
      </c>
    </row>
    <row r="100" spans="2:7" x14ac:dyDescent="0.45">
      <c r="B100" s="62"/>
      <c r="C100" s="63"/>
      <c r="D100" s="39" t="s">
        <v>145</v>
      </c>
      <c r="E100" s="25">
        <f>+E97+E99</f>
        <v>0</v>
      </c>
      <c r="F100" s="25">
        <f>+F97+F99</f>
        <v>1</v>
      </c>
      <c r="G100" s="25">
        <f t="shared" si="1"/>
        <v>-1</v>
      </c>
    </row>
    <row r="101" spans="2:7" x14ac:dyDescent="0.45">
      <c r="B101" s="63"/>
      <c r="C101" s="26" t="s">
        <v>146</v>
      </c>
      <c r="D101" s="42"/>
      <c r="E101" s="43">
        <f xml:space="preserve"> +E96 - E100</f>
        <v>0</v>
      </c>
      <c r="F101" s="43">
        <f xml:space="preserve"> +F96 - F100</f>
        <v>699998</v>
      </c>
      <c r="G101" s="43">
        <f t="shared" si="1"/>
        <v>-699998</v>
      </c>
    </row>
    <row r="102" spans="2:7" x14ac:dyDescent="0.45">
      <c r="B102" s="21" t="s">
        <v>147</v>
      </c>
      <c r="C102" s="44"/>
      <c r="D102" s="45"/>
      <c r="E102" s="46">
        <f xml:space="preserve"> +E90 +E101</f>
        <v>-6204595</v>
      </c>
      <c r="F102" s="46">
        <f xml:space="preserve"> +F90 +F101</f>
        <v>-3472455</v>
      </c>
      <c r="G102" s="46">
        <f t="shared" si="1"/>
        <v>-2732140</v>
      </c>
    </row>
    <row r="103" spans="2:7" x14ac:dyDescent="0.45">
      <c r="B103" s="58" t="s">
        <v>148</v>
      </c>
      <c r="C103" s="44" t="s">
        <v>149</v>
      </c>
      <c r="D103" s="45"/>
      <c r="E103" s="46">
        <v>11176459</v>
      </c>
      <c r="F103" s="46">
        <v>15509414</v>
      </c>
      <c r="G103" s="46">
        <f t="shared" si="1"/>
        <v>-4332955</v>
      </c>
    </row>
    <row r="104" spans="2:7" x14ac:dyDescent="0.45">
      <c r="B104" s="59"/>
      <c r="C104" s="44" t="s">
        <v>150</v>
      </c>
      <c r="D104" s="45"/>
      <c r="E104" s="46">
        <f xml:space="preserve"> +E102 +E103</f>
        <v>4971864</v>
      </c>
      <c r="F104" s="46">
        <f xml:space="preserve"> +F102 +F103</f>
        <v>12036959</v>
      </c>
      <c r="G104" s="46">
        <f t="shared" si="1"/>
        <v>-7065095</v>
      </c>
    </row>
    <row r="105" spans="2:7" x14ac:dyDescent="0.45">
      <c r="B105" s="59"/>
      <c r="C105" s="44" t="s">
        <v>151</v>
      </c>
      <c r="D105" s="45"/>
      <c r="E105" s="46"/>
      <c r="F105" s="46"/>
      <c r="G105" s="46">
        <f t="shared" si="1"/>
        <v>0</v>
      </c>
    </row>
    <row r="106" spans="2:7" x14ac:dyDescent="0.45">
      <c r="B106" s="59"/>
      <c r="C106" s="44" t="s">
        <v>152</v>
      </c>
      <c r="D106" s="45"/>
      <c r="E106" s="46"/>
      <c r="F106" s="46"/>
      <c r="G106" s="46">
        <f t="shared" si="1"/>
        <v>0</v>
      </c>
    </row>
    <row r="107" spans="2:7" x14ac:dyDescent="0.45">
      <c r="B107" s="59"/>
      <c r="C107" s="44" t="s">
        <v>153</v>
      </c>
      <c r="D107" s="45"/>
      <c r="E107" s="46">
        <f>+E108+E109+E110</f>
        <v>3505680</v>
      </c>
      <c r="F107" s="46">
        <f>+F108+F109+F110</f>
        <v>373000</v>
      </c>
      <c r="G107" s="46">
        <f t="shared" si="1"/>
        <v>3132680</v>
      </c>
    </row>
    <row r="108" spans="2:7" x14ac:dyDescent="0.45">
      <c r="B108" s="59"/>
      <c r="C108" s="47" t="s">
        <v>216</v>
      </c>
      <c r="D108" s="42"/>
      <c r="E108" s="43">
        <v>1878000</v>
      </c>
      <c r="F108" s="43">
        <v>373000</v>
      </c>
      <c r="G108" s="43">
        <f t="shared" si="1"/>
        <v>1505000</v>
      </c>
    </row>
    <row r="109" spans="2:7" x14ac:dyDescent="0.45">
      <c r="B109" s="59"/>
      <c r="C109" s="47" t="s">
        <v>217</v>
      </c>
      <c r="D109" s="42"/>
      <c r="E109" s="43"/>
      <c r="F109" s="43"/>
      <c r="G109" s="43">
        <f t="shared" si="1"/>
        <v>0</v>
      </c>
    </row>
    <row r="110" spans="2:7" x14ac:dyDescent="0.45">
      <c r="B110" s="59"/>
      <c r="C110" s="47" t="s">
        <v>218</v>
      </c>
      <c r="D110" s="42"/>
      <c r="E110" s="43">
        <v>1627680</v>
      </c>
      <c r="F110" s="43"/>
      <c r="G110" s="43">
        <f t="shared" si="1"/>
        <v>1627680</v>
      </c>
    </row>
    <row r="111" spans="2:7" x14ac:dyDescent="0.45">
      <c r="B111" s="59"/>
      <c r="C111" s="44" t="s">
        <v>154</v>
      </c>
      <c r="D111" s="45"/>
      <c r="E111" s="46">
        <f>+E112+E113+E114</f>
        <v>696513</v>
      </c>
      <c r="F111" s="46">
        <f>+F112+F113+F114</f>
        <v>1233500</v>
      </c>
      <c r="G111" s="46">
        <f t="shared" si="1"/>
        <v>-536987</v>
      </c>
    </row>
    <row r="112" spans="2:7" x14ac:dyDescent="0.45">
      <c r="B112" s="59"/>
      <c r="C112" s="47" t="s">
        <v>219</v>
      </c>
      <c r="D112" s="42"/>
      <c r="E112" s="43">
        <v>696513</v>
      </c>
      <c r="F112" s="43"/>
      <c r="G112" s="43">
        <f t="shared" si="1"/>
        <v>696513</v>
      </c>
    </row>
    <row r="113" spans="2:7" x14ac:dyDescent="0.45">
      <c r="B113" s="59"/>
      <c r="C113" s="47" t="s">
        <v>220</v>
      </c>
      <c r="D113" s="42"/>
      <c r="E113" s="43"/>
      <c r="F113" s="43">
        <v>133500</v>
      </c>
      <c r="G113" s="43">
        <f t="shared" si="1"/>
        <v>-133500</v>
      </c>
    </row>
    <row r="114" spans="2:7" x14ac:dyDescent="0.45">
      <c r="B114" s="59"/>
      <c r="C114" s="47" t="s">
        <v>221</v>
      </c>
      <c r="D114" s="42"/>
      <c r="E114" s="43"/>
      <c r="F114" s="43">
        <v>1100000</v>
      </c>
      <c r="G114" s="43">
        <f t="shared" si="1"/>
        <v>-1100000</v>
      </c>
    </row>
    <row r="115" spans="2:7" x14ac:dyDescent="0.45">
      <c r="B115" s="60"/>
      <c r="C115" s="44" t="s">
        <v>155</v>
      </c>
      <c r="D115" s="45"/>
      <c r="E115" s="46">
        <f xml:space="preserve"> +E104 +E105 +E106 +E107 - E111</f>
        <v>7781031</v>
      </c>
      <c r="F115" s="46">
        <f xml:space="preserve"> +F104 +F105 +F106 +F107 - F111</f>
        <v>11176459</v>
      </c>
      <c r="G115" s="46">
        <f t="shared" si="1"/>
        <v>-3395428</v>
      </c>
    </row>
  </sheetData>
  <sheetProtection algorithmName="SHA-512" hashValue="dVRzUeHC/SAe9S/3/VVq4Xss6s5TtwSmmxlRN1ie9uZmqndmtzrX9QuNGqxUKO45eOtojFs5LN4MSQmTUz+8mg==" saltValue="v1t3OcUF/vk6jl3sGzUKBg==" spinCount="100000" sheet="1" objects="1" scenarios="1" selectLockedCells="1" selectUnlockedCells="1"/>
  <mergeCells count="12">
    <mergeCell ref="B103:B115"/>
    <mergeCell ref="B2:G2"/>
    <mergeCell ref="B3:G3"/>
    <mergeCell ref="B5:D5"/>
    <mergeCell ref="B6:B82"/>
    <mergeCell ref="C6:C38"/>
    <mergeCell ref="C39:C81"/>
    <mergeCell ref="B83:B89"/>
    <mergeCell ref="C83:C87"/>
    <mergeCell ref="B91:B101"/>
    <mergeCell ref="C91:C96"/>
    <mergeCell ref="C97:C100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C634-B2FC-4B36-9753-1DB80BA1EAB4}">
  <dimension ref="B1:I29"/>
  <sheetViews>
    <sheetView workbookViewId="0">
      <selection activeCell="F12" sqref="F12"/>
    </sheetView>
  </sheetViews>
  <sheetFormatPr defaultRowHeight="18" x14ac:dyDescent="0.45"/>
  <cols>
    <col min="1" max="1" width="3" customWidth="1"/>
    <col min="2" max="2" width="32" customWidth="1"/>
    <col min="3" max="5" width="21.296875" customWidth="1"/>
    <col min="6" max="6" width="32" customWidth="1"/>
    <col min="7" max="9" width="21.296875" customWidth="1"/>
  </cols>
  <sheetData>
    <row r="1" spans="2:9" x14ac:dyDescent="0.45">
      <c r="B1" s="2"/>
      <c r="C1" s="2"/>
      <c r="D1" s="2"/>
      <c r="E1" s="2"/>
      <c r="F1" s="2"/>
      <c r="G1" s="2"/>
      <c r="H1" s="2"/>
      <c r="I1" s="2"/>
    </row>
    <row r="2" spans="2:9" ht="22.8" x14ac:dyDescent="0.45">
      <c r="B2" s="4"/>
      <c r="C2" s="2"/>
      <c r="D2" s="2"/>
      <c r="E2" s="2"/>
      <c r="F2" s="2"/>
      <c r="G2" s="2"/>
      <c r="H2" s="3"/>
      <c r="I2" s="3" t="s">
        <v>223</v>
      </c>
    </row>
    <row r="3" spans="2:9" ht="22.8" x14ac:dyDescent="0.45">
      <c r="B3" s="55" t="s">
        <v>224</v>
      </c>
      <c r="C3" s="55"/>
      <c r="D3" s="55"/>
      <c r="E3" s="55"/>
      <c r="F3" s="55"/>
      <c r="G3" s="55"/>
      <c r="H3" s="55"/>
      <c r="I3" s="55"/>
    </row>
    <row r="4" spans="2:9" ht="22.8" x14ac:dyDescent="0.45">
      <c r="B4" s="35"/>
      <c r="C4" s="4"/>
      <c r="D4" s="2"/>
      <c r="E4" s="2"/>
      <c r="F4" s="2"/>
      <c r="G4" s="2"/>
      <c r="H4" s="2"/>
      <c r="I4" s="2"/>
    </row>
    <row r="5" spans="2:9" ht="22.8" x14ac:dyDescent="0.45">
      <c r="B5" s="56" t="s">
        <v>225</v>
      </c>
      <c r="C5" s="56"/>
      <c r="D5" s="56"/>
      <c r="E5" s="56"/>
      <c r="F5" s="56"/>
      <c r="G5" s="56"/>
      <c r="H5" s="56"/>
      <c r="I5" s="56"/>
    </row>
    <row r="6" spans="2:9" x14ac:dyDescent="0.45">
      <c r="B6" s="5"/>
      <c r="C6" s="2"/>
      <c r="D6" s="2"/>
      <c r="E6" s="2"/>
      <c r="F6" s="2"/>
      <c r="G6" s="2"/>
      <c r="H6" s="2"/>
      <c r="I6" s="48" t="s">
        <v>3</v>
      </c>
    </row>
    <row r="7" spans="2:9" x14ac:dyDescent="0.45">
      <c r="B7" s="64" t="s">
        <v>226</v>
      </c>
      <c r="C7" s="65"/>
      <c r="D7" s="65"/>
      <c r="E7" s="66"/>
      <c r="F7" s="64" t="s">
        <v>227</v>
      </c>
      <c r="G7" s="65"/>
      <c r="H7" s="65"/>
      <c r="I7" s="66"/>
    </row>
    <row r="8" spans="2:9" x14ac:dyDescent="0.45">
      <c r="B8" s="6"/>
      <c r="C8" s="6" t="s">
        <v>228</v>
      </c>
      <c r="D8" s="6" t="s">
        <v>229</v>
      </c>
      <c r="E8" s="6" t="s">
        <v>230</v>
      </c>
      <c r="F8" s="49"/>
      <c r="G8" s="6" t="s">
        <v>228</v>
      </c>
      <c r="H8" s="6" t="s">
        <v>229</v>
      </c>
      <c r="I8" s="6" t="s">
        <v>230</v>
      </c>
    </row>
    <row r="9" spans="2:9" x14ac:dyDescent="0.45">
      <c r="B9" s="39" t="s">
        <v>231</v>
      </c>
      <c r="C9" s="25">
        <f>+C10+C11+C12</f>
        <v>18735480</v>
      </c>
      <c r="D9" s="15">
        <f>+D10+D11+D12</f>
        <v>31308951</v>
      </c>
      <c r="E9" s="25">
        <f>C9-D9</f>
        <v>-12573471</v>
      </c>
      <c r="F9" s="39" t="s">
        <v>232</v>
      </c>
      <c r="G9" s="25">
        <f>+G10+G11</f>
        <v>7693934</v>
      </c>
      <c r="H9" s="15">
        <f>+H10+H11</f>
        <v>17043009</v>
      </c>
      <c r="I9" s="25">
        <f>G9-H9</f>
        <v>-9349075</v>
      </c>
    </row>
    <row r="10" spans="2:9" x14ac:dyDescent="0.45">
      <c r="B10" s="36" t="s">
        <v>233</v>
      </c>
      <c r="C10" s="37">
        <v>16654042</v>
      </c>
      <c r="D10" s="8">
        <v>21829209</v>
      </c>
      <c r="E10" s="37">
        <f t="shared" ref="E10:E29" si="0">C10-D10</f>
        <v>-5175167</v>
      </c>
      <c r="F10" s="38" t="s">
        <v>234</v>
      </c>
      <c r="G10" s="23">
        <v>7307972</v>
      </c>
      <c r="H10" s="11">
        <v>16605146</v>
      </c>
      <c r="I10" s="23">
        <f t="shared" ref="I10:I29" si="1">G10-H10</f>
        <v>-9297174</v>
      </c>
    </row>
    <row r="11" spans="2:9" x14ac:dyDescent="0.45">
      <c r="B11" s="38" t="s">
        <v>235</v>
      </c>
      <c r="C11" s="23">
        <v>1901638</v>
      </c>
      <c r="D11" s="11">
        <v>9237686</v>
      </c>
      <c r="E11" s="23">
        <f t="shared" si="0"/>
        <v>-7336048</v>
      </c>
      <c r="F11" s="38" t="s">
        <v>236</v>
      </c>
      <c r="G11" s="23">
        <v>385962</v>
      </c>
      <c r="H11" s="11">
        <v>437863</v>
      </c>
      <c r="I11" s="23">
        <f t="shared" si="1"/>
        <v>-51901</v>
      </c>
    </row>
    <row r="12" spans="2:9" x14ac:dyDescent="0.45">
      <c r="B12" s="38" t="s">
        <v>237</v>
      </c>
      <c r="C12" s="23">
        <v>179800</v>
      </c>
      <c r="D12" s="11">
        <v>242056</v>
      </c>
      <c r="E12" s="23">
        <f t="shared" si="0"/>
        <v>-62256</v>
      </c>
      <c r="F12" s="38"/>
      <c r="G12" s="23"/>
      <c r="H12" s="23"/>
      <c r="I12" s="23"/>
    </row>
    <row r="13" spans="2:9" x14ac:dyDescent="0.45">
      <c r="B13" s="39" t="s">
        <v>238</v>
      </c>
      <c r="C13" s="25">
        <f>+C14 +C16</f>
        <v>43549925</v>
      </c>
      <c r="D13" s="15">
        <f>+D14 +D16</f>
        <v>44924404</v>
      </c>
      <c r="E13" s="25">
        <f t="shared" si="0"/>
        <v>-1374479</v>
      </c>
      <c r="F13" s="39" t="s">
        <v>239</v>
      </c>
      <c r="G13" s="25">
        <f>+G14</f>
        <v>35765760</v>
      </c>
      <c r="H13" s="15">
        <f>+H14</f>
        <v>33169040</v>
      </c>
      <c r="I13" s="25">
        <f t="shared" si="1"/>
        <v>2596720</v>
      </c>
    </row>
    <row r="14" spans="2:9" x14ac:dyDescent="0.45">
      <c r="B14" s="39" t="s">
        <v>240</v>
      </c>
      <c r="C14" s="25">
        <f>+C15</f>
        <v>1000000</v>
      </c>
      <c r="D14" s="15">
        <f>+D15</f>
        <v>1000000</v>
      </c>
      <c r="E14" s="25">
        <f t="shared" si="0"/>
        <v>0</v>
      </c>
      <c r="F14" s="38" t="s">
        <v>241</v>
      </c>
      <c r="G14" s="23">
        <v>35765760</v>
      </c>
      <c r="H14" s="11">
        <v>33169040</v>
      </c>
      <c r="I14" s="23">
        <f t="shared" si="1"/>
        <v>2596720</v>
      </c>
    </row>
    <row r="15" spans="2:9" x14ac:dyDescent="0.45">
      <c r="B15" s="38" t="s">
        <v>242</v>
      </c>
      <c r="C15" s="23">
        <v>1000000</v>
      </c>
      <c r="D15" s="11">
        <v>1000000</v>
      </c>
      <c r="E15" s="23">
        <f t="shared" si="0"/>
        <v>0</v>
      </c>
      <c r="F15" s="39" t="s">
        <v>243</v>
      </c>
      <c r="G15" s="25">
        <f>+G9 +G13</f>
        <v>43459694</v>
      </c>
      <c r="H15" s="25">
        <f>+H9 +H13</f>
        <v>50212049</v>
      </c>
      <c r="I15" s="25">
        <f t="shared" si="1"/>
        <v>-6752355</v>
      </c>
    </row>
    <row r="16" spans="2:9" x14ac:dyDescent="0.45">
      <c r="B16" s="39" t="s">
        <v>244</v>
      </c>
      <c r="C16" s="25">
        <f>+C17+C18+C19+C20+C21+C22</f>
        <v>42549925</v>
      </c>
      <c r="D16" s="15">
        <f>+D17+D18+D19+D20+D21+D22</f>
        <v>43924404</v>
      </c>
      <c r="E16" s="25">
        <f t="shared" si="0"/>
        <v>-1374479</v>
      </c>
      <c r="F16" s="67" t="s">
        <v>245</v>
      </c>
      <c r="G16" s="68"/>
      <c r="H16" s="68"/>
      <c r="I16" s="69"/>
    </row>
    <row r="17" spans="2:9" x14ac:dyDescent="0.45">
      <c r="B17" s="38" t="s">
        <v>246</v>
      </c>
      <c r="C17" s="23">
        <v>2380495</v>
      </c>
      <c r="D17" s="11">
        <v>3727113</v>
      </c>
      <c r="E17" s="23">
        <f t="shared" si="0"/>
        <v>-1346618</v>
      </c>
      <c r="F17" s="36" t="s">
        <v>247</v>
      </c>
      <c r="G17" s="37">
        <f>+G18</f>
        <v>1000000</v>
      </c>
      <c r="H17" s="8">
        <f>+H18</f>
        <v>1000000</v>
      </c>
      <c r="I17" s="37">
        <f t="shared" si="1"/>
        <v>0</v>
      </c>
    </row>
    <row r="18" spans="2:9" x14ac:dyDescent="0.45">
      <c r="B18" s="38" t="s">
        <v>248</v>
      </c>
      <c r="C18" s="23">
        <v>4371727</v>
      </c>
      <c r="D18" s="11">
        <v>2888341</v>
      </c>
      <c r="E18" s="23">
        <f t="shared" si="0"/>
        <v>1483386</v>
      </c>
      <c r="F18" s="38" t="s">
        <v>249</v>
      </c>
      <c r="G18" s="23">
        <v>1000000</v>
      </c>
      <c r="H18" s="11">
        <v>1000000</v>
      </c>
      <c r="I18" s="23">
        <f t="shared" si="1"/>
        <v>0</v>
      </c>
    </row>
    <row r="19" spans="2:9" x14ac:dyDescent="0.45">
      <c r="B19" s="38" t="s">
        <v>250</v>
      </c>
      <c r="C19" s="23">
        <v>28062190</v>
      </c>
      <c r="D19" s="11">
        <v>26764270</v>
      </c>
      <c r="E19" s="23">
        <f t="shared" si="0"/>
        <v>1297920</v>
      </c>
      <c r="F19" s="38" t="s">
        <v>251</v>
      </c>
      <c r="G19" s="23">
        <f>+G20</f>
        <v>2309167</v>
      </c>
      <c r="H19" s="11">
        <f>+H20</f>
        <v>3300167</v>
      </c>
      <c r="I19" s="23">
        <f t="shared" si="1"/>
        <v>-991000</v>
      </c>
    </row>
    <row r="20" spans="2:9" x14ac:dyDescent="0.45">
      <c r="B20" s="38" t="s">
        <v>252</v>
      </c>
      <c r="C20" s="23">
        <v>896513</v>
      </c>
      <c r="D20" s="11">
        <v>2078000</v>
      </c>
      <c r="E20" s="23">
        <f t="shared" si="0"/>
        <v>-1181487</v>
      </c>
      <c r="F20" s="38" t="s">
        <v>253</v>
      </c>
      <c r="G20" s="23">
        <v>2309167</v>
      </c>
      <c r="H20" s="11">
        <v>3300167</v>
      </c>
      <c r="I20" s="23">
        <f t="shared" si="1"/>
        <v>-991000</v>
      </c>
    </row>
    <row r="21" spans="2:9" x14ac:dyDescent="0.45">
      <c r="B21" s="38" t="s">
        <v>106</v>
      </c>
      <c r="C21" s="23"/>
      <c r="D21" s="11">
        <v>1627680</v>
      </c>
      <c r="E21" s="23">
        <f t="shared" si="0"/>
        <v>-1627680</v>
      </c>
      <c r="F21" s="38" t="s">
        <v>254</v>
      </c>
      <c r="G21" s="23">
        <f>+G22+G23+G24</f>
        <v>7735513</v>
      </c>
      <c r="H21" s="11">
        <f>+H22+H23+H24</f>
        <v>10544680</v>
      </c>
      <c r="I21" s="23">
        <f t="shared" si="1"/>
        <v>-2809167</v>
      </c>
    </row>
    <row r="22" spans="2:9" x14ac:dyDescent="0.45">
      <c r="B22" s="38" t="s">
        <v>255</v>
      </c>
      <c r="C22" s="23">
        <v>6839000</v>
      </c>
      <c r="D22" s="11">
        <v>6839000</v>
      </c>
      <c r="E22" s="23">
        <f t="shared" si="0"/>
        <v>0</v>
      </c>
      <c r="F22" s="38" t="s">
        <v>256</v>
      </c>
      <c r="G22" s="23">
        <v>896513</v>
      </c>
      <c r="H22" s="11">
        <v>2078000</v>
      </c>
      <c r="I22" s="23">
        <f t="shared" si="1"/>
        <v>-1181487</v>
      </c>
    </row>
    <row r="23" spans="2:9" x14ac:dyDescent="0.45">
      <c r="B23" s="38"/>
      <c r="C23" s="23"/>
      <c r="D23" s="23"/>
      <c r="E23" s="23"/>
      <c r="F23" s="38" t="s">
        <v>257</v>
      </c>
      <c r="G23" s="23"/>
      <c r="H23" s="11">
        <v>1627680</v>
      </c>
      <c r="I23" s="23">
        <f t="shared" si="1"/>
        <v>-1627680</v>
      </c>
    </row>
    <row r="24" spans="2:9" x14ac:dyDescent="0.45">
      <c r="B24" s="38"/>
      <c r="C24" s="23"/>
      <c r="D24" s="23"/>
      <c r="E24" s="23"/>
      <c r="F24" s="38" t="s">
        <v>258</v>
      </c>
      <c r="G24" s="23">
        <v>6839000</v>
      </c>
      <c r="H24" s="11">
        <v>6839000</v>
      </c>
      <c r="I24" s="23">
        <f t="shared" si="1"/>
        <v>0</v>
      </c>
    </row>
    <row r="25" spans="2:9" x14ac:dyDescent="0.45">
      <c r="B25" s="38"/>
      <c r="C25" s="23"/>
      <c r="D25" s="23"/>
      <c r="E25" s="23"/>
      <c r="F25" s="38" t="s">
        <v>259</v>
      </c>
      <c r="G25" s="23">
        <f>+G26</f>
        <v>7781031</v>
      </c>
      <c r="H25" s="11">
        <f>+H26</f>
        <v>11176459</v>
      </c>
      <c r="I25" s="23">
        <f t="shared" si="1"/>
        <v>-3395428</v>
      </c>
    </row>
    <row r="26" spans="2:9" x14ac:dyDescent="0.45">
      <c r="B26" s="38"/>
      <c r="C26" s="23"/>
      <c r="D26" s="23"/>
      <c r="E26" s="23"/>
      <c r="F26" s="38" t="s">
        <v>260</v>
      </c>
      <c r="G26" s="23">
        <v>7781031</v>
      </c>
      <c r="H26" s="11">
        <v>11176459</v>
      </c>
      <c r="I26" s="23">
        <f t="shared" si="1"/>
        <v>-3395428</v>
      </c>
    </row>
    <row r="27" spans="2:9" x14ac:dyDescent="0.45">
      <c r="B27" s="38"/>
      <c r="C27" s="23"/>
      <c r="D27" s="23"/>
      <c r="E27" s="23"/>
      <c r="F27" s="50" t="s">
        <v>261</v>
      </c>
      <c r="G27" s="51">
        <v>-6204595</v>
      </c>
      <c r="H27" s="13">
        <v>-3472455</v>
      </c>
      <c r="I27" s="51">
        <f t="shared" si="1"/>
        <v>-2732140</v>
      </c>
    </row>
    <row r="28" spans="2:9" x14ac:dyDescent="0.45">
      <c r="B28" s="38"/>
      <c r="C28" s="23"/>
      <c r="D28" s="23"/>
      <c r="E28" s="23"/>
      <c r="F28" s="39" t="s">
        <v>262</v>
      </c>
      <c r="G28" s="25">
        <f>+G17 +G19 +G21 +G25</f>
        <v>18825711</v>
      </c>
      <c r="H28" s="25">
        <f>+H17 +H19 +H21 +H25</f>
        <v>26021306</v>
      </c>
      <c r="I28" s="25">
        <f t="shared" si="1"/>
        <v>-7195595</v>
      </c>
    </row>
    <row r="29" spans="2:9" x14ac:dyDescent="0.45">
      <c r="B29" s="39" t="s">
        <v>263</v>
      </c>
      <c r="C29" s="25">
        <f>+C9 +C13</f>
        <v>62285405</v>
      </c>
      <c r="D29" s="25">
        <f>+D9 +D13</f>
        <v>76233355</v>
      </c>
      <c r="E29" s="25">
        <f t="shared" si="0"/>
        <v>-13947950</v>
      </c>
      <c r="F29" s="14" t="s">
        <v>264</v>
      </c>
      <c r="G29" s="16">
        <f>+G15 +G28</f>
        <v>62285405</v>
      </c>
      <c r="H29" s="16">
        <f>+H15 +H28</f>
        <v>76233355</v>
      </c>
      <c r="I29" s="16">
        <f t="shared" si="1"/>
        <v>-13947950</v>
      </c>
    </row>
  </sheetData>
  <sheetProtection algorithmName="SHA-512" hashValue="rHUmt/ehB9mVIWzuB5OUhG42dwoxWn55bZeZSWMDBzjA2LUCdv4NzkeCzR0UtdKgZ+tbE3vYRdKDRHY4Ld1+4A==" saltValue="UhT2x8hZe3fSV1e44iaRAQ==" spinCount="100000" sheet="1" objects="1" scenarios="1" selectLockedCells="1" selectUnlockedCells="1"/>
  <mergeCells count="5">
    <mergeCell ref="B3:I3"/>
    <mergeCell ref="B5:I5"/>
    <mergeCell ref="B7:E7"/>
    <mergeCell ref="F7:I7"/>
    <mergeCell ref="F16:I1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3059-2344-43B9-A093-89A11549B153}">
  <dimension ref="A1:I27"/>
  <sheetViews>
    <sheetView tabSelected="1" workbookViewId="0">
      <selection activeCell="B3" sqref="B3:I3"/>
    </sheetView>
  </sheetViews>
  <sheetFormatPr defaultRowHeight="18" x14ac:dyDescent="0.45"/>
  <cols>
    <col min="1" max="1" width="1.5" customWidth="1"/>
    <col min="2" max="2" width="32" customWidth="1"/>
    <col min="3" max="5" width="21.296875" customWidth="1"/>
    <col min="6" max="6" width="32" customWidth="1"/>
    <col min="7" max="9" width="21.296875" customWidth="1"/>
  </cols>
  <sheetData>
    <row r="1" spans="1:9" ht="22.8" x14ac:dyDescent="0.45">
      <c r="A1" s="2"/>
      <c r="B1" s="4"/>
      <c r="C1" s="2"/>
      <c r="D1" s="2"/>
      <c r="E1" s="2"/>
      <c r="F1" s="2"/>
      <c r="G1" s="2"/>
      <c r="H1" s="3"/>
      <c r="I1" s="3" t="s">
        <v>265</v>
      </c>
    </row>
    <row r="2" spans="1:9" ht="22.8" x14ac:dyDescent="0.45">
      <c r="A2" s="2"/>
      <c r="B2" s="55" t="s">
        <v>266</v>
      </c>
      <c r="C2" s="55"/>
      <c r="D2" s="55"/>
      <c r="E2" s="55"/>
      <c r="F2" s="55"/>
      <c r="G2" s="55"/>
      <c r="H2" s="55"/>
      <c r="I2" s="55"/>
    </row>
    <row r="3" spans="1:9" ht="22.8" x14ac:dyDescent="0.45">
      <c r="A3" s="2"/>
      <c r="B3" s="56" t="s">
        <v>225</v>
      </c>
      <c r="C3" s="56"/>
      <c r="D3" s="56"/>
      <c r="E3" s="56"/>
      <c r="F3" s="56"/>
      <c r="G3" s="56"/>
      <c r="H3" s="56"/>
      <c r="I3" s="56"/>
    </row>
    <row r="4" spans="1:9" x14ac:dyDescent="0.45">
      <c r="A4" s="2"/>
      <c r="B4" s="5"/>
      <c r="C4" s="2"/>
      <c r="D4" s="2"/>
      <c r="E4" s="2"/>
      <c r="F4" s="2"/>
      <c r="G4" s="2"/>
      <c r="H4" s="2"/>
      <c r="I4" s="48" t="s">
        <v>3</v>
      </c>
    </row>
    <row r="5" spans="1:9" x14ac:dyDescent="0.45">
      <c r="A5" s="2"/>
      <c r="B5" s="64" t="s">
        <v>226</v>
      </c>
      <c r="C5" s="65"/>
      <c r="D5" s="65"/>
      <c r="E5" s="66"/>
      <c r="F5" s="64" t="s">
        <v>227</v>
      </c>
      <c r="G5" s="65"/>
      <c r="H5" s="65"/>
      <c r="I5" s="66"/>
    </row>
    <row r="6" spans="1:9" x14ac:dyDescent="0.45">
      <c r="A6" s="2"/>
      <c r="B6" s="6"/>
      <c r="C6" s="6" t="s">
        <v>228</v>
      </c>
      <c r="D6" s="6" t="s">
        <v>229</v>
      </c>
      <c r="E6" s="6" t="s">
        <v>230</v>
      </c>
      <c r="F6" s="49"/>
      <c r="G6" s="6" t="s">
        <v>228</v>
      </c>
      <c r="H6" s="6" t="s">
        <v>229</v>
      </c>
      <c r="I6" s="6" t="s">
        <v>230</v>
      </c>
    </row>
    <row r="7" spans="1:9" x14ac:dyDescent="0.45">
      <c r="A7" s="2"/>
      <c r="B7" s="39" t="s">
        <v>231</v>
      </c>
      <c r="C7" s="25">
        <f>+C8+C9+C10</f>
        <v>18735480</v>
      </c>
      <c r="D7" s="25">
        <f>+D8+D9+D10</f>
        <v>31308951</v>
      </c>
      <c r="E7" s="25">
        <f>C7-D7</f>
        <v>-12573471</v>
      </c>
      <c r="F7" s="39" t="s">
        <v>232</v>
      </c>
      <c r="G7" s="25">
        <f>+G8+G9</f>
        <v>7693934</v>
      </c>
      <c r="H7" s="25">
        <f>+H8+H9</f>
        <v>17043009</v>
      </c>
      <c r="I7" s="25">
        <f>G7-H7</f>
        <v>-9349075</v>
      </c>
    </row>
    <row r="8" spans="1:9" x14ac:dyDescent="0.45">
      <c r="A8" s="2"/>
      <c r="B8" s="36" t="s">
        <v>233</v>
      </c>
      <c r="C8" s="37">
        <v>16654042</v>
      </c>
      <c r="D8" s="37">
        <v>21829209</v>
      </c>
      <c r="E8" s="37">
        <f t="shared" ref="E8:E27" si="0">C8-D8</f>
        <v>-5175167</v>
      </c>
      <c r="F8" s="38" t="s">
        <v>234</v>
      </c>
      <c r="G8" s="23">
        <v>7307972</v>
      </c>
      <c r="H8" s="23">
        <v>16605146</v>
      </c>
      <c r="I8" s="23">
        <f t="shared" ref="I8:I27" si="1">G8-H8</f>
        <v>-9297174</v>
      </c>
    </row>
    <row r="9" spans="1:9" x14ac:dyDescent="0.45">
      <c r="A9" s="2"/>
      <c r="B9" s="38" t="s">
        <v>235</v>
      </c>
      <c r="C9" s="23">
        <v>1901638</v>
      </c>
      <c r="D9" s="23">
        <v>9237686</v>
      </c>
      <c r="E9" s="23">
        <f t="shared" si="0"/>
        <v>-7336048</v>
      </c>
      <c r="F9" s="38" t="s">
        <v>236</v>
      </c>
      <c r="G9" s="23">
        <v>385962</v>
      </c>
      <c r="H9" s="23">
        <v>437863</v>
      </c>
      <c r="I9" s="23">
        <f t="shared" si="1"/>
        <v>-51901</v>
      </c>
    </row>
    <row r="10" spans="1:9" x14ac:dyDescent="0.45">
      <c r="A10" s="2"/>
      <c r="B10" s="38" t="s">
        <v>237</v>
      </c>
      <c r="C10" s="23">
        <v>179800</v>
      </c>
      <c r="D10" s="23">
        <v>242056</v>
      </c>
      <c r="E10" s="23">
        <f t="shared" si="0"/>
        <v>-62256</v>
      </c>
      <c r="F10" s="38"/>
      <c r="G10" s="23"/>
      <c r="H10" s="23"/>
      <c r="I10" s="23"/>
    </row>
    <row r="11" spans="1:9" x14ac:dyDescent="0.45">
      <c r="A11" s="2"/>
      <c r="B11" s="39" t="s">
        <v>238</v>
      </c>
      <c r="C11" s="25">
        <f>+C12 +C14</f>
        <v>43549925</v>
      </c>
      <c r="D11" s="25">
        <f>+D12 +D14</f>
        <v>44924404</v>
      </c>
      <c r="E11" s="25">
        <f t="shared" si="0"/>
        <v>-1374479</v>
      </c>
      <c r="F11" s="39" t="s">
        <v>239</v>
      </c>
      <c r="G11" s="25">
        <f>+G12</f>
        <v>35765760</v>
      </c>
      <c r="H11" s="25">
        <f>+H12</f>
        <v>33169040</v>
      </c>
      <c r="I11" s="25">
        <f t="shared" si="1"/>
        <v>2596720</v>
      </c>
    </row>
    <row r="12" spans="1:9" x14ac:dyDescent="0.45">
      <c r="A12" s="2"/>
      <c r="B12" s="39" t="s">
        <v>240</v>
      </c>
      <c r="C12" s="25">
        <f>+C13</f>
        <v>1000000</v>
      </c>
      <c r="D12" s="25">
        <f>+D13</f>
        <v>1000000</v>
      </c>
      <c r="E12" s="25">
        <f t="shared" si="0"/>
        <v>0</v>
      </c>
      <c r="F12" s="38" t="s">
        <v>241</v>
      </c>
      <c r="G12" s="23">
        <v>35765760</v>
      </c>
      <c r="H12" s="23">
        <v>33169040</v>
      </c>
      <c r="I12" s="23">
        <f t="shared" si="1"/>
        <v>2596720</v>
      </c>
    </row>
    <row r="13" spans="1:9" x14ac:dyDescent="0.45">
      <c r="A13" s="2"/>
      <c r="B13" s="38" t="s">
        <v>242</v>
      </c>
      <c r="C13" s="23">
        <v>1000000</v>
      </c>
      <c r="D13" s="23">
        <v>1000000</v>
      </c>
      <c r="E13" s="23">
        <f t="shared" si="0"/>
        <v>0</v>
      </c>
      <c r="F13" s="39" t="s">
        <v>243</v>
      </c>
      <c r="G13" s="25">
        <f>+G7 +G11</f>
        <v>43459694</v>
      </c>
      <c r="H13" s="25">
        <f>+H7 +H11</f>
        <v>50212049</v>
      </c>
      <c r="I13" s="25">
        <f t="shared" si="1"/>
        <v>-6752355</v>
      </c>
    </row>
    <row r="14" spans="1:9" x14ac:dyDescent="0.45">
      <c r="A14" s="2"/>
      <c r="B14" s="39" t="s">
        <v>244</v>
      </c>
      <c r="C14" s="25">
        <f>+C15+C16+C17+C18+C19+C20</f>
        <v>42549925</v>
      </c>
      <c r="D14" s="25">
        <f>+D15+D16+D17+D18+D19+D20</f>
        <v>43924404</v>
      </c>
      <c r="E14" s="25">
        <f t="shared" si="0"/>
        <v>-1374479</v>
      </c>
      <c r="F14" s="67" t="s">
        <v>245</v>
      </c>
      <c r="G14" s="68"/>
      <c r="H14" s="68"/>
      <c r="I14" s="69"/>
    </row>
    <row r="15" spans="1:9" x14ac:dyDescent="0.45">
      <c r="A15" s="2"/>
      <c r="B15" s="38" t="s">
        <v>246</v>
      </c>
      <c r="C15" s="23">
        <v>2380495</v>
      </c>
      <c r="D15" s="23">
        <v>3727113</v>
      </c>
      <c r="E15" s="23">
        <f t="shared" si="0"/>
        <v>-1346618</v>
      </c>
      <c r="F15" s="36" t="s">
        <v>247</v>
      </c>
      <c r="G15" s="37">
        <f>+G16</f>
        <v>1000000</v>
      </c>
      <c r="H15" s="37">
        <f>+H16</f>
        <v>1000000</v>
      </c>
      <c r="I15" s="37">
        <f t="shared" si="1"/>
        <v>0</v>
      </c>
    </row>
    <row r="16" spans="1:9" x14ac:dyDescent="0.45">
      <c r="A16" s="2"/>
      <c r="B16" s="38" t="s">
        <v>248</v>
      </c>
      <c r="C16" s="23">
        <v>4371727</v>
      </c>
      <c r="D16" s="23">
        <v>2888341</v>
      </c>
      <c r="E16" s="23">
        <f t="shared" si="0"/>
        <v>1483386</v>
      </c>
      <c r="F16" s="38" t="s">
        <v>249</v>
      </c>
      <c r="G16" s="23">
        <v>1000000</v>
      </c>
      <c r="H16" s="23">
        <v>1000000</v>
      </c>
      <c r="I16" s="23">
        <f t="shared" si="1"/>
        <v>0</v>
      </c>
    </row>
    <row r="17" spans="1:9" x14ac:dyDescent="0.45">
      <c r="A17" s="2"/>
      <c r="B17" s="38" t="s">
        <v>250</v>
      </c>
      <c r="C17" s="23">
        <v>28062190</v>
      </c>
      <c r="D17" s="23">
        <v>26764270</v>
      </c>
      <c r="E17" s="23">
        <f t="shared" si="0"/>
        <v>1297920</v>
      </c>
      <c r="F17" s="38" t="s">
        <v>251</v>
      </c>
      <c r="G17" s="23">
        <f>+G18</f>
        <v>2309167</v>
      </c>
      <c r="H17" s="23">
        <f>+H18</f>
        <v>3300167</v>
      </c>
      <c r="I17" s="23">
        <f t="shared" si="1"/>
        <v>-991000</v>
      </c>
    </row>
    <row r="18" spans="1:9" x14ac:dyDescent="0.45">
      <c r="A18" s="2"/>
      <c r="B18" s="38" t="s">
        <v>252</v>
      </c>
      <c r="C18" s="23">
        <v>896513</v>
      </c>
      <c r="D18" s="23">
        <v>2078000</v>
      </c>
      <c r="E18" s="23">
        <f t="shared" si="0"/>
        <v>-1181487</v>
      </c>
      <c r="F18" s="38" t="s">
        <v>253</v>
      </c>
      <c r="G18" s="23">
        <v>2309167</v>
      </c>
      <c r="H18" s="23">
        <v>3300167</v>
      </c>
      <c r="I18" s="23">
        <f t="shared" si="1"/>
        <v>-991000</v>
      </c>
    </row>
    <row r="19" spans="1:9" x14ac:dyDescent="0.45">
      <c r="A19" s="2"/>
      <c r="B19" s="38" t="s">
        <v>106</v>
      </c>
      <c r="C19" s="23"/>
      <c r="D19" s="23">
        <v>1627680</v>
      </c>
      <c r="E19" s="23">
        <f t="shared" si="0"/>
        <v>-1627680</v>
      </c>
      <c r="F19" s="38" t="s">
        <v>254</v>
      </c>
      <c r="G19" s="23">
        <f>+G20+G21+G22</f>
        <v>7735513</v>
      </c>
      <c r="H19" s="23">
        <f>+H20+H21+H22</f>
        <v>10544680</v>
      </c>
      <c r="I19" s="23">
        <f t="shared" si="1"/>
        <v>-2809167</v>
      </c>
    </row>
    <row r="20" spans="1:9" x14ac:dyDescent="0.45">
      <c r="A20" s="2"/>
      <c r="B20" s="38" t="s">
        <v>255</v>
      </c>
      <c r="C20" s="23">
        <v>6839000</v>
      </c>
      <c r="D20" s="23">
        <v>6839000</v>
      </c>
      <c r="E20" s="23">
        <f t="shared" si="0"/>
        <v>0</v>
      </c>
      <c r="F20" s="38" t="s">
        <v>256</v>
      </c>
      <c r="G20" s="23">
        <v>896513</v>
      </c>
      <c r="H20" s="23">
        <v>2078000</v>
      </c>
      <c r="I20" s="23">
        <f t="shared" si="1"/>
        <v>-1181487</v>
      </c>
    </row>
    <row r="21" spans="1:9" x14ac:dyDescent="0.45">
      <c r="A21" s="2"/>
      <c r="B21" s="38"/>
      <c r="C21" s="23"/>
      <c r="D21" s="23"/>
      <c r="E21" s="23"/>
      <c r="F21" s="38" t="s">
        <v>257</v>
      </c>
      <c r="G21" s="23"/>
      <c r="H21" s="23">
        <v>1627680</v>
      </c>
      <c r="I21" s="23">
        <f t="shared" si="1"/>
        <v>-1627680</v>
      </c>
    </row>
    <row r="22" spans="1:9" x14ac:dyDescent="0.45">
      <c r="A22" s="2"/>
      <c r="B22" s="38"/>
      <c r="C22" s="23"/>
      <c r="D22" s="23"/>
      <c r="E22" s="23"/>
      <c r="F22" s="38" t="s">
        <v>258</v>
      </c>
      <c r="G22" s="23">
        <v>6839000</v>
      </c>
      <c r="H22" s="23">
        <v>6839000</v>
      </c>
      <c r="I22" s="23">
        <f t="shared" si="1"/>
        <v>0</v>
      </c>
    </row>
    <row r="23" spans="1:9" x14ac:dyDescent="0.45">
      <c r="A23" s="2"/>
      <c r="B23" s="38"/>
      <c r="C23" s="23"/>
      <c r="D23" s="23"/>
      <c r="E23" s="23"/>
      <c r="F23" s="38" t="s">
        <v>259</v>
      </c>
      <c r="G23" s="23">
        <f>+G24</f>
        <v>7781031</v>
      </c>
      <c r="H23" s="23">
        <f>+H24</f>
        <v>11176459</v>
      </c>
      <c r="I23" s="23">
        <f t="shared" si="1"/>
        <v>-3395428</v>
      </c>
    </row>
    <row r="24" spans="1:9" x14ac:dyDescent="0.45">
      <c r="A24" s="2"/>
      <c r="B24" s="38"/>
      <c r="C24" s="23"/>
      <c r="D24" s="23"/>
      <c r="E24" s="23"/>
      <c r="F24" s="38" t="s">
        <v>260</v>
      </c>
      <c r="G24" s="23">
        <v>7781031</v>
      </c>
      <c r="H24" s="23">
        <v>11176459</v>
      </c>
      <c r="I24" s="23">
        <f t="shared" si="1"/>
        <v>-3395428</v>
      </c>
    </row>
    <row r="25" spans="1:9" x14ac:dyDescent="0.45">
      <c r="A25" s="2"/>
      <c r="B25" s="38"/>
      <c r="C25" s="23"/>
      <c r="D25" s="23"/>
      <c r="E25" s="23"/>
      <c r="F25" s="50" t="s">
        <v>261</v>
      </c>
      <c r="G25" s="51">
        <v>-6204595</v>
      </c>
      <c r="H25" s="51">
        <v>-3472455</v>
      </c>
      <c r="I25" s="51">
        <f t="shared" si="1"/>
        <v>-2732140</v>
      </c>
    </row>
    <row r="26" spans="1:9" x14ac:dyDescent="0.45">
      <c r="A26" s="2"/>
      <c r="B26" s="38"/>
      <c r="C26" s="23"/>
      <c r="D26" s="23"/>
      <c r="E26" s="23"/>
      <c r="F26" s="39" t="s">
        <v>262</v>
      </c>
      <c r="G26" s="25">
        <f>+G15 +G17 +G19 +G23</f>
        <v>18825711</v>
      </c>
      <c r="H26" s="25">
        <f>+H15 +H17 +H19 +H23</f>
        <v>26021306</v>
      </c>
      <c r="I26" s="25">
        <f t="shared" si="1"/>
        <v>-7195595</v>
      </c>
    </row>
    <row r="27" spans="1:9" x14ac:dyDescent="0.45">
      <c r="A27" s="2"/>
      <c r="B27" s="39" t="s">
        <v>263</v>
      </c>
      <c r="C27" s="25">
        <f>+C7 +C11</f>
        <v>62285405</v>
      </c>
      <c r="D27" s="25">
        <f>+D7 +D11</f>
        <v>76233355</v>
      </c>
      <c r="E27" s="25">
        <f t="shared" si="0"/>
        <v>-13947950</v>
      </c>
      <c r="F27" s="14" t="s">
        <v>264</v>
      </c>
      <c r="G27" s="16">
        <f>+G13 +G26</f>
        <v>62285405</v>
      </c>
      <c r="H27" s="16">
        <f>+H13 +H26</f>
        <v>76233355</v>
      </c>
      <c r="I27" s="16">
        <f t="shared" si="1"/>
        <v>-13947950</v>
      </c>
    </row>
  </sheetData>
  <sheetProtection algorithmName="SHA-512" hashValue="mqs9b9H3D5OXWqO3HDcNWXbehT8ty2I01c1CgkD6Go3GMBIAOYTjz1s0RArcscq74QdRTMjRPXVszDyPUC+KUg==" saltValue="n9srVVCsSNNPpf+ReI5IhQ==" spinCount="100000" sheet="1" objects="1" scenarios="1" selectLockedCells="1" selectUnlockedCells="1"/>
  <mergeCells count="5">
    <mergeCell ref="B2:I2"/>
    <mergeCell ref="B3:I3"/>
    <mergeCell ref="B5:E5"/>
    <mergeCell ref="F5:I5"/>
    <mergeCell ref="F14:I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第一号第一様式</vt:lpstr>
      <vt:lpstr>第一号大第四様式</vt:lpstr>
      <vt:lpstr>第二号第一様式</vt:lpstr>
      <vt:lpstr>第二号第四様式</vt:lpstr>
      <vt:lpstr>第三号第一様式</vt:lpstr>
      <vt:lpstr>第三号第四様式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2022-06-23T05:22:03Z</dcterms:created>
  <dcterms:modified xsi:type="dcterms:W3CDTF">2022-06-27T05:21:56Z</dcterms:modified>
</cp:coreProperties>
</file>