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toda\Desktop\令和3年現況報告関連\公開書類現況報告出力分\"/>
    </mc:Choice>
  </mc:AlternateContent>
  <xr:revisionPtr revIDLastSave="0" documentId="13_ncr:1_{2497DE93-C174-4BEE-8A37-9A14B1237498}" xr6:coauthVersionLast="47" xr6:coauthVersionMax="47" xr10:uidLastSave="{00000000-0000-0000-0000-000000000000}"/>
  <workbookProtection workbookAlgorithmName="SHA-512" workbookHashValue="eWVD3Zc2tV9Pf9iDySVHz2zRJ5fk2wJfB0QU1rBQ5bXbOVwn0Fl/6sCdS3AUksH9rfEAsUhXKekxhWd/D7o6wQ==" workbookSaltValue="XtStueJ+aFPGSlxiNFsyXQ==" workbookSpinCount="100000" lockStructure="1"/>
  <bookViews>
    <workbookView xWindow="-108" yWindow="-108" windowWidth="23256" windowHeight="12576" activeTab="2" xr2:uid="{10FD05BA-6EE8-4F96-9B45-788FF588E0B5}"/>
  </bookViews>
  <sheets>
    <sheet name="第一号第一様式" sheetId="1" r:id="rId1"/>
    <sheet name="第1号4様式" sheetId="2" r:id="rId2"/>
    <sheet name="第2号第1様式" sheetId="3" r:id="rId3"/>
    <sheet name="第2号第4様式" sheetId="4" r:id="rId4"/>
    <sheet name="第3号第1様式" sheetId="5" r:id="rId5"/>
    <sheet name="第3号第4様式" sheetId="6" r:id="rId6"/>
  </sheets>
  <definedNames>
    <definedName name="_xlnm.Print_Titles" localSheetId="0">第一号第一様式!$1:$7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6" l="1"/>
  <c r="I25" i="6"/>
  <c r="H24" i="6"/>
  <c r="G24" i="6"/>
  <c r="I24" i="6" s="1"/>
  <c r="I23" i="6"/>
  <c r="I22" i="6"/>
  <c r="I21" i="6"/>
  <c r="E21" i="6"/>
  <c r="H20" i="6"/>
  <c r="G20" i="6"/>
  <c r="I20" i="6" s="1"/>
  <c r="E20" i="6"/>
  <c r="I19" i="6"/>
  <c r="E19" i="6"/>
  <c r="H18" i="6"/>
  <c r="G18" i="6"/>
  <c r="I18" i="6" s="1"/>
  <c r="E18" i="6"/>
  <c r="I17" i="6"/>
  <c r="E17" i="6"/>
  <c r="H16" i="6"/>
  <c r="H27" i="6" s="1"/>
  <c r="G16" i="6"/>
  <c r="G27" i="6" s="1"/>
  <c r="I27" i="6" s="1"/>
  <c r="E16" i="6"/>
  <c r="D15" i="6"/>
  <c r="C15" i="6"/>
  <c r="E15" i="6" s="1"/>
  <c r="E14" i="6"/>
  <c r="I13" i="6"/>
  <c r="D13" i="6"/>
  <c r="D12" i="6" s="1"/>
  <c r="C13" i="6"/>
  <c r="E13" i="6" s="1"/>
  <c r="H12" i="6"/>
  <c r="H14" i="6" s="1"/>
  <c r="H28" i="6" s="1"/>
  <c r="G12" i="6"/>
  <c r="G14" i="6" s="1"/>
  <c r="E11" i="6"/>
  <c r="E10" i="6"/>
  <c r="I9" i="6"/>
  <c r="E9" i="6"/>
  <c r="I8" i="6"/>
  <c r="E8" i="6"/>
  <c r="H7" i="6"/>
  <c r="G7" i="6"/>
  <c r="I7" i="6" s="1"/>
  <c r="D7" i="6"/>
  <c r="D28" i="6" s="1"/>
  <c r="C7" i="6"/>
  <c r="E7" i="6" s="1"/>
  <c r="G28" i="6" l="1"/>
  <c r="I28" i="6" s="1"/>
  <c r="I14" i="6"/>
  <c r="I12" i="6"/>
  <c r="C12" i="6"/>
  <c r="E12" i="6" s="1"/>
  <c r="I16" i="6"/>
  <c r="C28" i="6" l="1"/>
  <c r="E28" i="6" s="1"/>
  <c r="I28" i="5"/>
  <c r="I27" i="5"/>
  <c r="H26" i="5"/>
  <c r="G26" i="5"/>
  <c r="I26" i="5" s="1"/>
  <c r="I25" i="5"/>
  <c r="I24" i="5"/>
  <c r="I23" i="5"/>
  <c r="E23" i="5"/>
  <c r="H22" i="5"/>
  <c r="G22" i="5"/>
  <c r="I22" i="5" s="1"/>
  <c r="E22" i="5"/>
  <c r="I21" i="5"/>
  <c r="E21" i="5"/>
  <c r="H20" i="5"/>
  <c r="G20" i="5"/>
  <c r="I20" i="5" s="1"/>
  <c r="E20" i="5"/>
  <c r="I19" i="5"/>
  <c r="E19" i="5"/>
  <c r="H18" i="5"/>
  <c r="I18" i="5" s="1"/>
  <c r="G18" i="5"/>
  <c r="G29" i="5" s="1"/>
  <c r="E18" i="5"/>
  <c r="D17" i="5"/>
  <c r="C17" i="5"/>
  <c r="E17" i="5" s="1"/>
  <c r="E16" i="5"/>
  <c r="I15" i="5"/>
  <c r="D15" i="5"/>
  <c r="D14" i="5" s="1"/>
  <c r="C15" i="5"/>
  <c r="E15" i="5" s="1"/>
  <c r="H14" i="5"/>
  <c r="H16" i="5" s="1"/>
  <c r="G14" i="5"/>
  <c r="I14" i="5" s="1"/>
  <c r="E13" i="5"/>
  <c r="E12" i="5"/>
  <c r="I11" i="5"/>
  <c r="E11" i="5"/>
  <c r="I10" i="5"/>
  <c r="E10" i="5"/>
  <c r="H9" i="5"/>
  <c r="G9" i="5"/>
  <c r="I9" i="5" s="1"/>
  <c r="D9" i="5"/>
  <c r="D30" i="5" s="1"/>
  <c r="C9" i="5"/>
  <c r="E9" i="5" s="1"/>
  <c r="G16" i="5" l="1"/>
  <c r="C14" i="5"/>
  <c r="E14" i="5" s="1"/>
  <c r="C30" i="5"/>
  <c r="E30" i="5" s="1"/>
  <c r="H29" i="5"/>
  <c r="H30" i="5" s="1"/>
  <c r="G30" i="5" l="1"/>
  <c r="I30" i="5" s="1"/>
  <c r="I16" i="5"/>
  <c r="I29" i="5"/>
  <c r="G123" i="4"/>
  <c r="G122" i="4"/>
  <c r="F121" i="4"/>
  <c r="E121" i="4"/>
  <c r="G121" i="4" s="1"/>
  <c r="G120" i="4"/>
  <c r="G119" i="4"/>
  <c r="F118" i="4"/>
  <c r="E118" i="4"/>
  <c r="G118" i="4" s="1"/>
  <c r="G117" i="4"/>
  <c r="G116" i="4"/>
  <c r="G114" i="4"/>
  <c r="G110" i="4"/>
  <c r="G109" i="4"/>
  <c r="F108" i="4"/>
  <c r="G108" i="4" s="1"/>
  <c r="E108" i="4"/>
  <c r="G107" i="4"/>
  <c r="F106" i="4"/>
  <c r="F111" i="4" s="1"/>
  <c r="E106" i="4"/>
  <c r="G106" i="4" s="1"/>
  <c r="E105" i="4"/>
  <c r="G104" i="4"/>
  <c r="G103" i="4"/>
  <c r="F102" i="4"/>
  <c r="E102" i="4"/>
  <c r="G102" i="4" s="1"/>
  <c r="G101" i="4"/>
  <c r="F100" i="4"/>
  <c r="F105" i="4" s="1"/>
  <c r="F112" i="4" s="1"/>
  <c r="E100" i="4"/>
  <c r="G99" i="4"/>
  <c r="F98" i="4"/>
  <c r="E98" i="4"/>
  <c r="G98" i="4" s="1"/>
  <c r="F95" i="4"/>
  <c r="G95" i="4" s="1"/>
  <c r="E95" i="4"/>
  <c r="G93" i="4"/>
  <c r="F92" i="4"/>
  <c r="E92" i="4"/>
  <c r="G92" i="4" s="1"/>
  <c r="G91" i="4"/>
  <c r="F90" i="4"/>
  <c r="F94" i="4" s="1"/>
  <c r="F96" i="4" s="1"/>
  <c r="E90" i="4"/>
  <c r="E94" i="4" s="1"/>
  <c r="G87" i="4"/>
  <c r="F86" i="4"/>
  <c r="G86" i="4" s="1"/>
  <c r="E86" i="4"/>
  <c r="G85" i="4"/>
  <c r="G84" i="4"/>
  <c r="F84" i="4"/>
  <c r="E84" i="4"/>
  <c r="G83" i="4"/>
  <c r="F82" i="4"/>
  <c r="G82" i="4" s="1"/>
  <c r="E82" i="4"/>
  <c r="F81" i="4"/>
  <c r="G81" i="4" s="1"/>
  <c r="E81" i="4"/>
  <c r="G80" i="4"/>
  <c r="G79" i="4"/>
  <c r="G78" i="4"/>
  <c r="G77" i="4"/>
  <c r="G76" i="4"/>
  <c r="F75" i="4"/>
  <c r="G75" i="4" s="1"/>
  <c r="E75" i="4"/>
  <c r="E74" i="4" s="1"/>
  <c r="G74" i="4" s="1"/>
  <c r="F74" i="4"/>
  <c r="G73" i="4"/>
  <c r="G72" i="4"/>
  <c r="G71" i="4"/>
  <c r="G70" i="4"/>
  <c r="G69" i="4"/>
  <c r="G68" i="4"/>
  <c r="G67" i="4"/>
  <c r="G66" i="4"/>
  <c r="G65" i="4"/>
  <c r="G64" i="4"/>
  <c r="F63" i="4"/>
  <c r="E63" i="4"/>
  <c r="G63" i="4" s="1"/>
  <c r="G62" i="4"/>
  <c r="G61" i="4"/>
  <c r="G60" i="4"/>
  <c r="G59" i="4"/>
  <c r="G58" i="4"/>
  <c r="G57" i="4"/>
  <c r="G56" i="4"/>
  <c r="G55" i="4"/>
  <c r="G54" i="4"/>
  <c r="G53" i="4"/>
  <c r="G52" i="4"/>
  <c r="F51" i="4"/>
  <c r="E51" i="4"/>
  <c r="G51" i="4" s="1"/>
  <c r="G50" i="4"/>
  <c r="G49" i="4"/>
  <c r="G48" i="4"/>
  <c r="G47" i="4"/>
  <c r="G46" i="4"/>
  <c r="G45" i="4"/>
  <c r="F44" i="4"/>
  <c r="F88" i="4" s="1"/>
  <c r="E44" i="4"/>
  <c r="G44" i="4" s="1"/>
  <c r="G42" i="4"/>
  <c r="F41" i="4"/>
  <c r="E41" i="4"/>
  <c r="G41" i="4" s="1"/>
  <c r="F40" i="4"/>
  <c r="G39" i="4"/>
  <c r="F38" i="4"/>
  <c r="E38" i="4"/>
  <c r="G38" i="4" s="1"/>
  <c r="F37" i="4"/>
  <c r="G37" i="4" s="1"/>
  <c r="E37" i="4"/>
  <c r="G36" i="4"/>
  <c r="G35" i="4"/>
  <c r="F35" i="4"/>
  <c r="E35" i="4"/>
  <c r="F34" i="4"/>
  <c r="E34" i="4"/>
  <c r="G34" i="4" s="1"/>
  <c r="G33" i="4"/>
  <c r="G32" i="4"/>
  <c r="G31" i="4"/>
  <c r="F30" i="4"/>
  <c r="E30" i="4"/>
  <c r="G30" i="4" s="1"/>
  <c r="G29" i="4"/>
  <c r="G28" i="4"/>
  <c r="F27" i="4"/>
  <c r="F16" i="4" s="1"/>
  <c r="E27" i="4"/>
  <c r="G27" i="4" s="1"/>
  <c r="G26" i="4"/>
  <c r="G25" i="4"/>
  <c r="G24" i="4"/>
  <c r="G23" i="4"/>
  <c r="G22" i="4"/>
  <c r="G21" i="4"/>
  <c r="G20" i="4"/>
  <c r="G19" i="4"/>
  <c r="F18" i="4"/>
  <c r="E18" i="4"/>
  <c r="G18" i="4" s="1"/>
  <c r="G17" i="4"/>
  <c r="G15" i="4"/>
  <c r="F14" i="4"/>
  <c r="E14" i="4"/>
  <c r="G14" i="4" s="1"/>
  <c r="F13" i="4"/>
  <c r="G13" i="4" s="1"/>
  <c r="E13" i="4"/>
  <c r="G12" i="4"/>
  <c r="G11" i="4"/>
  <c r="F11" i="4"/>
  <c r="E11" i="4"/>
  <c r="G10" i="4"/>
  <c r="F9" i="4"/>
  <c r="G9" i="4" s="1"/>
  <c r="E9" i="4"/>
  <c r="E8" i="4" s="1"/>
  <c r="F8" i="4"/>
  <c r="G7" i="4"/>
  <c r="F6" i="4"/>
  <c r="E6" i="4"/>
  <c r="G6" i="4" s="1"/>
  <c r="E96" i="4" l="1"/>
  <c r="G96" i="4" s="1"/>
  <c r="G94" i="4"/>
  <c r="F43" i="4"/>
  <c r="F89" i="4" s="1"/>
  <c r="F97" i="4" s="1"/>
  <c r="F113" i="4" s="1"/>
  <c r="F115" i="4" s="1"/>
  <c r="F124" i="4" s="1"/>
  <c r="G8" i="4"/>
  <c r="E16" i="4"/>
  <c r="G16" i="4" s="1"/>
  <c r="E40" i="4"/>
  <c r="G40" i="4" s="1"/>
  <c r="E88" i="4"/>
  <c r="G88" i="4" s="1"/>
  <c r="G90" i="4"/>
  <c r="G100" i="4"/>
  <c r="G105" i="4"/>
  <c r="E111" i="4"/>
  <c r="G111" i="4" s="1"/>
  <c r="E43" i="4" l="1"/>
  <c r="E112" i="4"/>
  <c r="G112" i="4" s="1"/>
  <c r="E89" i="4" l="1"/>
  <c r="G43" i="4"/>
  <c r="G89" i="4" l="1"/>
  <c r="E97" i="4"/>
  <c r="E113" i="4" l="1"/>
  <c r="G97" i="4"/>
  <c r="E115" i="4" l="1"/>
  <c r="G113" i="4"/>
  <c r="G46" i="3"/>
  <c r="G45" i="3"/>
  <c r="G44" i="3"/>
  <c r="G43" i="3"/>
  <c r="G41" i="3"/>
  <c r="F38" i="3"/>
  <c r="E38" i="3"/>
  <c r="G38" i="3" s="1"/>
  <c r="G37" i="3"/>
  <c r="G36" i="3"/>
  <c r="F35" i="3"/>
  <c r="F39" i="3" s="1"/>
  <c r="E35" i="3"/>
  <c r="E39" i="3" s="1"/>
  <c r="G34" i="3"/>
  <c r="G33" i="3"/>
  <c r="G32" i="3"/>
  <c r="F30" i="3"/>
  <c r="F29" i="3"/>
  <c r="E29" i="3"/>
  <c r="G29" i="3" s="1"/>
  <c r="F28" i="3"/>
  <c r="E28" i="3"/>
  <c r="E30" i="3" s="1"/>
  <c r="G30" i="3" s="1"/>
  <c r="G27" i="3"/>
  <c r="G26" i="3"/>
  <c r="F24" i="3"/>
  <c r="E24" i="3"/>
  <c r="G24" i="3" s="1"/>
  <c r="G23" i="3"/>
  <c r="G22" i="3"/>
  <c r="G21" i="3"/>
  <c r="G20" i="3"/>
  <c r="G19" i="3"/>
  <c r="G18" i="3"/>
  <c r="G17" i="3"/>
  <c r="F16" i="3"/>
  <c r="G16" i="3" s="1"/>
  <c r="E16" i="3"/>
  <c r="E25" i="3" s="1"/>
  <c r="G15" i="3"/>
  <c r="G14" i="3"/>
  <c r="G13" i="3"/>
  <c r="G12" i="3"/>
  <c r="G11" i="3"/>
  <c r="G10" i="3"/>
  <c r="G9" i="3"/>
  <c r="G8" i="3"/>
  <c r="E124" i="4" l="1"/>
  <c r="G124" i="4" s="1"/>
  <c r="G115" i="4"/>
  <c r="G39" i="3"/>
  <c r="E31" i="3"/>
  <c r="G35" i="3"/>
  <c r="G28" i="3"/>
  <c r="F25" i="3"/>
  <c r="F31" i="3" s="1"/>
  <c r="F40" i="3" s="1"/>
  <c r="F42" i="3" s="1"/>
  <c r="F47" i="3" s="1"/>
  <c r="E40" i="3" l="1"/>
  <c r="G31" i="3"/>
  <c r="G25" i="3"/>
  <c r="E42" i="3" l="1"/>
  <c r="G40" i="3"/>
  <c r="E47" i="3" l="1"/>
  <c r="G47" i="3" s="1"/>
  <c r="G42" i="3"/>
  <c r="G119" i="2"/>
  <c r="G116" i="2"/>
  <c r="G113" i="2"/>
  <c r="F112" i="2"/>
  <c r="E112" i="2"/>
  <c r="G112" i="2" s="1"/>
  <c r="G111" i="2"/>
  <c r="G110" i="2"/>
  <c r="F109" i="2"/>
  <c r="F114" i="2" s="1"/>
  <c r="E109" i="2"/>
  <c r="G109" i="2" s="1"/>
  <c r="G107" i="2"/>
  <c r="G106" i="2"/>
  <c r="F106" i="2"/>
  <c r="F108" i="2" s="1"/>
  <c r="E106" i="2"/>
  <c r="G105" i="2"/>
  <c r="G104" i="2"/>
  <c r="F103" i="2"/>
  <c r="E103" i="2"/>
  <c r="E108" i="2" s="1"/>
  <c r="G100" i="2"/>
  <c r="G99" i="2"/>
  <c r="G98" i="2"/>
  <c r="F98" i="2"/>
  <c r="F101" i="2" s="1"/>
  <c r="E98" i="2"/>
  <c r="E101" i="2" s="1"/>
  <c r="G101" i="2" s="1"/>
  <c r="G96" i="2"/>
  <c r="F95" i="2"/>
  <c r="E95" i="2"/>
  <c r="G95" i="2" s="1"/>
  <c r="G94" i="2"/>
  <c r="G93" i="2"/>
  <c r="F93" i="2"/>
  <c r="F97" i="2" s="1"/>
  <c r="E93" i="2"/>
  <c r="E97" i="2" s="1"/>
  <c r="G90" i="2"/>
  <c r="F89" i="2"/>
  <c r="E89" i="2"/>
  <c r="G89" i="2" s="1"/>
  <c r="G88" i="2"/>
  <c r="F88" i="2"/>
  <c r="E88" i="2"/>
  <c r="G87" i="2"/>
  <c r="G86" i="2"/>
  <c r="G85" i="2"/>
  <c r="G84" i="2"/>
  <c r="G83" i="2"/>
  <c r="G82" i="2"/>
  <c r="F82" i="2"/>
  <c r="F81" i="2" s="1"/>
  <c r="E82" i="2"/>
  <c r="E81" i="2" s="1"/>
  <c r="G80" i="2"/>
  <c r="G79" i="2"/>
  <c r="G78" i="2"/>
  <c r="G77" i="2"/>
  <c r="G76" i="2"/>
  <c r="G75" i="2"/>
  <c r="G74" i="2"/>
  <c r="G73" i="2"/>
  <c r="G72" i="2"/>
  <c r="G71" i="2"/>
  <c r="G70" i="2"/>
  <c r="F70" i="2"/>
  <c r="E70" i="2"/>
  <c r="G69" i="2"/>
  <c r="G68" i="2"/>
  <c r="G67" i="2"/>
  <c r="G66" i="2"/>
  <c r="G65" i="2"/>
  <c r="G64" i="2"/>
  <c r="G63" i="2"/>
  <c r="G62" i="2"/>
  <c r="G61" i="2"/>
  <c r="G60" i="2"/>
  <c r="G59" i="2"/>
  <c r="G58" i="2"/>
  <c r="F57" i="2"/>
  <c r="E57" i="2"/>
  <c r="G57" i="2" s="1"/>
  <c r="G56" i="2"/>
  <c r="G55" i="2"/>
  <c r="G54" i="2"/>
  <c r="G53" i="2"/>
  <c r="G52" i="2"/>
  <c r="G51" i="2"/>
  <c r="G50" i="2"/>
  <c r="F50" i="2"/>
  <c r="F91" i="2" s="1"/>
  <c r="E50" i="2"/>
  <c r="G48" i="2"/>
  <c r="G47" i="2"/>
  <c r="G46" i="2"/>
  <c r="F46" i="2"/>
  <c r="F45" i="2" s="1"/>
  <c r="E46" i="2"/>
  <c r="E45" i="2" s="1"/>
  <c r="G45" i="2" s="1"/>
  <c r="G44" i="2"/>
  <c r="F43" i="2"/>
  <c r="E43" i="2"/>
  <c r="G43" i="2" s="1"/>
  <c r="G42" i="2"/>
  <c r="G41" i="2"/>
  <c r="F40" i="2"/>
  <c r="G40" i="2" s="1"/>
  <c r="E40" i="2"/>
  <c r="F39" i="2"/>
  <c r="E39" i="2"/>
  <c r="G39" i="2" s="1"/>
  <c r="G38" i="2"/>
  <c r="G37" i="2"/>
  <c r="F37" i="2"/>
  <c r="E37" i="2"/>
  <c r="F36" i="2"/>
  <c r="E36" i="2"/>
  <c r="G36" i="2" s="1"/>
  <c r="G35" i="2"/>
  <c r="G34" i="2"/>
  <c r="G33" i="2"/>
  <c r="F32" i="2"/>
  <c r="G32" i="2" s="1"/>
  <c r="E32" i="2"/>
  <c r="G31" i="2"/>
  <c r="G30" i="2"/>
  <c r="F29" i="2"/>
  <c r="E29" i="2"/>
  <c r="G29" i="2" s="1"/>
  <c r="G28" i="2"/>
  <c r="G27" i="2"/>
  <c r="G26" i="2"/>
  <c r="G25" i="2"/>
  <c r="G24" i="2"/>
  <c r="G23" i="2"/>
  <c r="G22" i="2"/>
  <c r="G21" i="2"/>
  <c r="F20" i="2"/>
  <c r="G20" i="2" s="1"/>
  <c r="E20" i="2"/>
  <c r="G19" i="2"/>
  <c r="G18" i="2"/>
  <c r="F17" i="2"/>
  <c r="F16" i="2" s="1"/>
  <c r="E17" i="2"/>
  <c r="E16" i="2" s="1"/>
  <c r="G16" i="2" s="1"/>
  <c r="G15" i="2"/>
  <c r="F14" i="2"/>
  <c r="F13" i="2" s="1"/>
  <c r="E14" i="2"/>
  <c r="E13" i="2" s="1"/>
  <c r="G13" i="2" s="1"/>
  <c r="G12" i="2"/>
  <c r="F11" i="2"/>
  <c r="F8" i="2" s="1"/>
  <c r="E11" i="2"/>
  <c r="G11" i="2" s="1"/>
  <c r="G10" i="2"/>
  <c r="G9" i="2"/>
  <c r="F9" i="2"/>
  <c r="E9" i="2"/>
  <c r="E8" i="2"/>
  <c r="G8" i="2" s="1"/>
  <c r="G7" i="2"/>
  <c r="F6" i="2"/>
  <c r="G6" i="2" s="1"/>
  <c r="E6" i="2"/>
  <c r="E102" i="2" l="1"/>
  <c r="G97" i="2"/>
  <c r="F115" i="2"/>
  <c r="F102" i="2"/>
  <c r="E91" i="2"/>
  <c r="G91" i="2" s="1"/>
  <c r="G81" i="2"/>
  <c r="E115" i="2"/>
  <c r="G115" i="2" s="1"/>
  <c r="G108" i="2"/>
  <c r="G14" i="2"/>
  <c r="E49" i="2"/>
  <c r="G103" i="2"/>
  <c r="F49" i="2"/>
  <c r="F92" i="2" s="1"/>
  <c r="F118" i="2" s="1"/>
  <c r="F120" i="2" s="1"/>
  <c r="E114" i="2"/>
  <c r="G114" i="2" s="1"/>
  <c r="G17" i="2"/>
  <c r="G49" i="2" l="1"/>
  <c r="E92" i="2"/>
  <c r="G102" i="2"/>
  <c r="G92" i="2" l="1"/>
  <c r="E118" i="2"/>
  <c r="E120" i="2" l="1"/>
  <c r="G120" i="2" s="1"/>
  <c r="G118" i="2"/>
  <c r="G41" i="1" l="1"/>
  <c r="G38" i="1"/>
  <c r="F36" i="1"/>
  <c r="E36" i="1"/>
  <c r="G36" i="1" s="1"/>
  <c r="G35" i="1"/>
  <c r="G34" i="1"/>
  <c r="F33" i="1"/>
  <c r="F37" i="1" s="1"/>
  <c r="E33" i="1"/>
  <c r="G33" i="1" s="1"/>
  <c r="G32" i="1"/>
  <c r="G31" i="1"/>
  <c r="E30" i="1"/>
  <c r="F29" i="1"/>
  <c r="E29" i="1"/>
  <c r="G29" i="1" s="1"/>
  <c r="G28" i="1"/>
  <c r="F27" i="1"/>
  <c r="G27" i="1" s="1"/>
  <c r="E27" i="1"/>
  <c r="G26" i="1"/>
  <c r="G25" i="1"/>
  <c r="F23" i="1"/>
  <c r="G23" i="1" s="1"/>
  <c r="E23" i="1"/>
  <c r="G22" i="1"/>
  <c r="G21" i="1"/>
  <c r="G20" i="1"/>
  <c r="G19" i="1"/>
  <c r="G18" i="1"/>
  <c r="F17" i="1"/>
  <c r="F24" i="1" s="1"/>
  <c r="E17" i="1"/>
  <c r="E24" i="1" s="1"/>
  <c r="G16" i="1"/>
  <c r="G15" i="1"/>
  <c r="G14" i="1"/>
  <c r="G13" i="1"/>
  <c r="G12" i="1"/>
  <c r="G11" i="1"/>
  <c r="G10" i="1"/>
  <c r="G9" i="1"/>
  <c r="G8" i="1"/>
  <c r="G24" i="1" l="1"/>
  <c r="F30" i="1"/>
  <c r="G30" i="1" s="1"/>
  <c r="G17" i="1"/>
  <c r="E37" i="1"/>
  <c r="G37" i="1" s="1"/>
  <c r="F40" i="1" l="1"/>
  <c r="F42" i="1" s="1"/>
  <c r="E40" i="1"/>
  <c r="E42" i="1" l="1"/>
  <c r="G42" i="1" s="1"/>
  <c r="G40" i="1"/>
</calcChain>
</file>

<file path=xl/sharedStrings.xml><?xml version="1.0" encoding="utf-8"?>
<sst xmlns="http://schemas.openxmlformats.org/spreadsheetml/2006/main" count="475" uniqueCount="293">
  <si>
    <t>第一号第一様式（第十七条第四項関係）</t>
    <rPh sb="0" eb="1">
      <t>ダイ</t>
    </rPh>
    <rPh sb="1" eb="2">
      <t>イチ</t>
    </rPh>
    <rPh sb="2" eb="3">
      <t>ゴウ</t>
    </rPh>
    <rPh sb="3" eb="4">
      <t>ダイ</t>
    </rPh>
    <rPh sb="4" eb="5">
      <t>イチ</t>
    </rPh>
    <rPh sb="5" eb="7">
      <t>ヨウシキ</t>
    </rPh>
    <phoneticPr fontId="4"/>
  </si>
  <si>
    <t>法人単位資金収支計算書</t>
    <rPh sb="0" eb="2">
      <t>ホウジン</t>
    </rPh>
    <rPh sb="2" eb="4">
      <t>タンイ</t>
    </rPh>
    <phoneticPr fontId="4"/>
  </si>
  <si>
    <t>（自）令和2年4月1日  （至）令和3年3月31日</t>
    <phoneticPr fontId="4"/>
  </si>
  <si>
    <t>（単位：円）</t>
    <phoneticPr fontId="4"/>
  </si>
  <si>
    <t>勘定科目</t>
    <rPh sb="0" eb="2">
      <t>カンジョウ</t>
    </rPh>
    <rPh sb="2" eb="4">
      <t>カモク</t>
    </rPh>
    <phoneticPr fontId="4"/>
  </si>
  <si>
    <t>予算(A)</t>
    <rPh sb="0" eb="2">
      <t>ヨサン</t>
    </rPh>
    <phoneticPr fontId="4"/>
  </si>
  <si>
    <t>決算(B)</t>
    <rPh sb="0" eb="2">
      <t>ケッサン</t>
    </rPh>
    <phoneticPr fontId="4"/>
  </si>
  <si>
    <t>差異(A)-(B)</t>
    <rPh sb="0" eb="2">
      <t>サイ</t>
    </rPh>
    <phoneticPr fontId="4"/>
  </si>
  <si>
    <t>備考</t>
    <rPh sb="0" eb="2">
      <t>ビコウ</t>
    </rPh>
    <phoneticPr fontId="4"/>
  </si>
  <si>
    <t>事業活動による収支</t>
  </si>
  <si>
    <t>収入</t>
  </si>
  <si>
    <t>寄附金収入</t>
  </si>
  <si>
    <t>経常経費補助金収入</t>
  </si>
  <si>
    <t>助成金収入</t>
  </si>
  <si>
    <t>受託金収入</t>
  </si>
  <si>
    <t>事業収入</t>
  </si>
  <si>
    <t>負担金収入</t>
  </si>
  <si>
    <t>介護保険事業収入</t>
  </si>
  <si>
    <t>受取利息配当金収入</t>
  </si>
  <si>
    <t>その他の収入</t>
  </si>
  <si>
    <t>事業活動収入計（１）</t>
  </si>
  <si>
    <t>支出</t>
  </si>
  <si>
    <t>人件費支出</t>
  </si>
  <si>
    <t>事業費支出</t>
  </si>
  <si>
    <t>事務費支出</t>
  </si>
  <si>
    <t>共同募金配分金事業費</t>
  </si>
  <si>
    <t>助成金支出</t>
  </si>
  <si>
    <t>事業活動支出計（２）</t>
  </si>
  <si>
    <t>事業活動資金収支差額（３）＝（１）－（２）</t>
  </si>
  <si>
    <t>施設整備等による収支</t>
  </si>
  <si>
    <t>施設整備等補助金収入</t>
  </si>
  <si>
    <t>固定資産売却収入</t>
  </si>
  <si>
    <t>施設整備等収入計（４）</t>
  </si>
  <si>
    <t>固定資産取得支出</t>
  </si>
  <si>
    <t>施設整備等支出計（５）</t>
  </si>
  <si>
    <t>施設整備等資金収支差額（６）＝（４）－（５）</t>
  </si>
  <si>
    <t>その他の活動による収支</t>
  </si>
  <si>
    <t>積立資産取崩収入</t>
  </si>
  <si>
    <t>その他の活動による収入</t>
  </si>
  <si>
    <t>その他の活動収入計（７）</t>
  </si>
  <si>
    <t>積立資産支出</t>
  </si>
  <si>
    <t>その他の活動による支出</t>
  </si>
  <si>
    <t>その他の活動支出計（８）</t>
  </si>
  <si>
    <t>その他の活動資金収支差額（９）＝（７）－（８）</t>
  </si>
  <si>
    <t>予備費支出（１０）</t>
  </si>
  <si>
    <t>当期資金収支差額合計（１１）＝（３）＋（６）＋（９）－（１０）</t>
  </si>
  <si>
    <t>前期末支払資金残高（１２）</t>
  </si>
  <si>
    <t>当期末支払資金残高（１１）＋（１２）</t>
  </si>
  <si>
    <t>第一号第四様式（第十七条第四項関係）</t>
    <rPh sb="0" eb="1">
      <t>ダイ</t>
    </rPh>
    <rPh sb="1" eb="2">
      <t>イチ</t>
    </rPh>
    <rPh sb="2" eb="3">
      <t>ゴウ</t>
    </rPh>
    <rPh sb="3" eb="4">
      <t>ダイ</t>
    </rPh>
    <rPh sb="4" eb="5">
      <t>ヨン</t>
    </rPh>
    <rPh sb="5" eb="7">
      <t>ヨウシキ</t>
    </rPh>
    <phoneticPr fontId="4"/>
  </si>
  <si>
    <t>社会福祉事業  資金収支計算書</t>
    <phoneticPr fontId="4"/>
  </si>
  <si>
    <t>　経常経費寄附金収入</t>
  </si>
  <si>
    <t>　市区町村補助金収入</t>
  </si>
  <si>
    <t>　　社会福祉協議会運営補助金</t>
  </si>
  <si>
    <t>　共同募金配分金収入</t>
  </si>
  <si>
    <t>　　一般募金配分金収入</t>
  </si>
  <si>
    <t>　都道府県社協助成金収入</t>
  </si>
  <si>
    <t>　　県社協助成金収入</t>
  </si>
  <si>
    <t>　都道府県受託金収入</t>
  </si>
  <si>
    <t>　　生活福祉資金受託金収入</t>
  </si>
  <si>
    <t>　　日常生活自立支援受託金収入</t>
  </si>
  <si>
    <t>　市区町村受託金収入</t>
  </si>
  <si>
    <t>　　老人作業所運営事業受託金収入</t>
  </si>
  <si>
    <t>　　児童館運営事業受託金収入</t>
  </si>
  <si>
    <t>　　放課後児童健全育成受託金収入</t>
  </si>
  <si>
    <t>　　学校障害児介助員派遣受託金収入</t>
  </si>
  <si>
    <t>　　社会福祉センター管理運営受託金収入</t>
  </si>
  <si>
    <t>　　文化会館運営事業受託金収入</t>
  </si>
  <si>
    <t>　　介護予防支援業務受託金収入</t>
  </si>
  <si>
    <t>　　交流拠点推進事業受託金収入</t>
  </si>
  <si>
    <t>　県社協受託金収益</t>
  </si>
  <si>
    <t>　利用料収入</t>
  </si>
  <si>
    <t>　賃貸料収入</t>
  </si>
  <si>
    <t>　手数料収入</t>
  </si>
  <si>
    <t>　負担金収入</t>
  </si>
  <si>
    <t>　　負担金収入</t>
  </si>
  <si>
    <t>　居宅介護支援介護料収入</t>
  </si>
  <si>
    <t>　　居宅介護支援介護料収入</t>
  </si>
  <si>
    <t>　　介護予防支援介護料収入</t>
  </si>
  <si>
    <t>　受取利息配当金収入</t>
  </si>
  <si>
    <t>　雑収入</t>
  </si>
  <si>
    <t>　　退職手当積立基金預け金差益</t>
  </si>
  <si>
    <t>　　雑収入</t>
  </si>
  <si>
    <t>　役員報酬支出</t>
  </si>
  <si>
    <t>　職員給料支出</t>
  </si>
  <si>
    <t>　職員賞与支出</t>
  </si>
  <si>
    <t>　非常勤職員給与支出</t>
  </si>
  <si>
    <t>　退職給付支出</t>
  </si>
  <si>
    <t>　法定福利費支出</t>
  </si>
  <si>
    <t>　諸謝金支出</t>
  </si>
  <si>
    <t>　業務委託費支出</t>
  </si>
  <si>
    <t>　通信運搬費支出</t>
  </si>
  <si>
    <t>　水道光熱費支出</t>
  </si>
  <si>
    <t>　燃料費支出</t>
  </si>
  <si>
    <t>　消耗器具備品費支出</t>
  </si>
  <si>
    <t>　保険料支出</t>
  </si>
  <si>
    <t>　賃借料支出</t>
  </si>
  <si>
    <t>　手数料支出</t>
  </si>
  <si>
    <t>　保守料支出</t>
  </si>
  <si>
    <t>　車輌費支出</t>
  </si>
  <si>
    <t>　租税公課支出</t>
  </si>
  <si>
    <t>　福利厚生費支出</t>
  </si>
  <si>
    <t>　旅費交通費支出</t>
  </si>
  <si>
    <t>　研修研究費支出</t>
  </si>
  <si>
    <t>　事務消耗品費支出</t>
  </si>
  <si>
    <t>　会議費支出</t>
  </si>
  <si>
    <t>　広報費支出</t>
  </si>
  <si>
    <t>　渉外費支出</t>
  </si>
  <si>
    <t>　諸会費支出</t>
  </si>
  <si>
    <t>　一般募金配分金事業費</t>
  </si>
  <si>
    <t>　　高齢者福祉活動事業費</t>
  </si>
  <si>
    <t>　　障害児・者福祉活動費</t>
  </si>
  <si>
    <t>　　児童・青少年福祉活動費</t>
  </si>
  <si>
    <t>　　住民福祉活動事業費</t>
  </si>
  <si>
    <t>　返還金支出</t>
  </si>
  <si>
    <t>　助成金支出</t>
  </si>
  <si>
    <t>　　助成金支出</t>
  </si>
  <si>
    <t>　施設整備等補助金収入</t>
  </si>
  <si>
    <t>　車輌運搬具売却収入</t>
  </si>
  <si>
    <t>　車輌運搬具取得支出</t>
  </si>
  <si>
    <t>　器具及び備品取得支出</t>
  </si>
  <si>
    <t>　人件費積立金資産取崩収入</t>
  </si>
  <si>
    <t>　備品等積立資産取崩収入</t>
  </si>
  <si>
    <t>　退職手当積立基金預け金取崩収入</t>
  </si>
  <si>
    <t>　退職積立資産支出</t>
  </si>
  <si>
    <t>　備品等積立資産支出</t>
  </si>
  <si>
    <t>　退職手当積立基金預け金支出</t>
  </si>
  <si>
    <t>第二号第一様式（第二十三条第四項関係）</t>
    <rPh sb="0" eb="1">
      <t>ダイ</t>
    </rPh>
    <rPh sb="1" eb="2">
      <t>ニ</t>
    </rPh>
    <rPh sb="2" eb="3">
      <t>ゴウ</t>
    </rPh>
    <rPh sb="3" eb="5">
      <t>ダイイチ</t>
    </rPh>
    <rPh sb="5" eb="7">
      <t>ヨウシキ</t>
    </rPh>
    <phoneticPr fontId="4"/>
  </si>
  <si>
    <t>法人単位事業活動計算書</t>
    <rPh sb="0" eb="2">
      <t>ホウジン</t>
    </rPh>
    <rPh sb="2" eb="4">
      <t>タンイ</t>
    </rPh>
    <rPh sb="4" eb="6">
      <t>ジギョウ</t>
    </rPh>
    <rPh sb="6" eb="8">
      <t>カツドウ</t>
    </rPh>
    <phoneticPr fontId="4"/>
  </si>
  <si>
    <t>当年度決算(A)</t>
    <rPh sb="0" eb="1">
      <t>トウ</t>
    </rPh>
    <rPh sb="1" eb="3">
      <t>ネンド</t>
    </rPh>
    <rPh sb="3" eb="5">
      <t>ケッサン</t>
    </rPh>
    <phoneticPr fontId="4"/>
  </si>
  <si>
    <t>前年度決算(B)</t>
    <rPh sb="0" eb="3">
      <t>ゼンネンド</t>
    </rPh>
    <rPh sb="3" eb="5">
      <t>ケッサン</t>
    </rPh>
    <phoneticPr fontId="4"/>
  </si>
  <si>
    <t>サービス活動増減の部</t>
  </si>
  <si>
    <t>収益</t>
  </si>
  <si>
    <t>寄附金収益</t>
  </si>
  <si>
    <t>経常経費補助金収益</t>
  </si>
  <si>
    <t>助成金収益</t>
  </si>
  <si>
    <t>受託金収益</t>
  </si>
  <si>
    <t>事業収益</t>
  </si>
  <si>
    <t>負担金収益</t>
  </si>
  <si>
    <t>介護保険事業収益</t>
  </si>
  <si>
    <t>その他の収益</t>
  </si>
  <si>
    <t>サービス活動収益計（１）</t>
  </si>
  <si>
    <t>費用</t>
  </si>
  <si>
    <t>人件費</t>
  </si>
  <si>
    <t>事業費</t>
  </si>
  <si>
    <t>事務費</t>
  </si>
  <si>
    <t>助成金費用</t>
  </si>
  <si>
    <t>減価償却費</t>
  </si>
  <si>
    <t>国庫補助金等特別積立金取崩額</t>
  </si>
  <si>
    <t>サービス活動費用計（２）</t>
  </si>
  <si>
    <t>サービス活動増減差額（３）＝（１）－（２）</t>
  </si>
  <si>
    <t>サービス活動外増減の部</t>
  </si>
  <si>
    <t>受取利息配当金収益</t>
  </si>
  <si>
    <t>その他のサービス活動外収益</t>
  </si>
  <si>
    <t>サービス活動外収益計（４）</t>
  </si>
  <si>
    <t>サービス活動外費用計（５）</t>
  </si>
  <si>
    <t>サービス活動外増減差額（６）＝（４）－（５）</t>
  </si>
  <si>
    <t>経常増減差額（７）＝（３）＋（６）</t>
  </si>
  <si>
    <t>特別増減の部</t>
  </si>
  <si>
    <t>施設整備等補助金収益</t>
  </si>
  <si>
    <t>固定資産受贈額</t>
  </si>
  <si>
    <t>固定資産売却益</t>
  </si>
  <si>
    <t>特別収益計（８）</t>
  </si>
  <si>
    <t>固定資産売却損・処分損</t>
  </si>
  <si>
    <t>国庫補助金等特別積立金積立額</t>
  </si>
  <si>
    <t>特別費用計（９）</t>
  </si>
  <si>
    <t>特別増減差額（１０）＝（８）－（９）</t>
  </si>
  <si>
    <t>当期活動増減差額（１１）＝（７）＋（１０）</t>
  </si>
  <si>
    <t>繰越活動増減差額の部</t>
  </si>
  <si>
    <t>前期繰越活動増減差額（１２）</t>
  </si>
  <si>
    <t>当期末繰越活動増減差額（１３）＝（１１）＋（１２）</t>
  </si>
  <si>
    <t>基本金取崩額（１４）</t>
  </si>
  <si>
    <t>基金取崩額（１５）</t>
  </si>
  <si>
    <t>その他の積立金取崩額（１６）</t>
  </si>
  <si>
    <t>その他の積立金積立額（１７）</t>
  </si>
  <si>
    <t>次期繰越活動増減差額（１８）＝（１３）＋（１４）＋（１５）＋（１６）－（１７）</t>
  </si>
  <si>
    <t>増減(A)-(B)</t>
    <phoneticPr fontId="4"/>
  </si>
  <si>
    <t>第二号第四様式（第二十三条第四項関係）</t>
    <rPh sb="0" eb="1">
      <t>ダイ</t>
    </rPh>
    <rPh sb="1" eb="2">
      <t>ニ</t>
    </rPh>
    <rPh sb="2" eb="3">
      <t>ゴウ</t>
    </rPh>
    <rPh sb="3" eb="4">
      <t>ダイ</t>
    </rPh>
    <rPh sb="4" eb="5">
      <t>ヨン</t>
    </rPh>
    <rPh sb="5" eb="7">
      <t>ヨウシキ</t>
    </rPh>
    <phoneticPr fontId="4"/>
  </si>
  <si>
    <t>　経常経費寄附金収益</t>
  </si>
  <si>
    <t>　市区町村補助金収益</t>
  </si>
  <si>
    <t>　　社会福祉協議会運営補助金収益</t>
  </si>
  <si>
    <t>　共同募金配分金収益</t>
  </si>
  <si>
    <t>　　一般募金配分金収益</t>
  </si>
  <si>
    <t>　都道府県助成金収益</t>
  </si>
  <si>
    <t>　　県社協助成金収益</t>
  </si>
  <si>
    <t>　都道府県受託金収益</t>
  </si>
  <si>
    <t>　市区町村受託金収益</t>
  </si>
  <si>
    <t>　　老人作業所運営事業受託金収益</t>
  </si>
  <si>
    <t>　　児童館運営事業受託金収益</t>
  </si>
  <si>
    <t>　　放課後児童健全育成受託金収益</t>
  </si>
  <si>
    <t>　　学校障害児介助員派遣受託金収益</t>
  </si>
  <si>
    <t>　　社会福祉センター管理運営受託金収益</t>
  </si>
  <si>
    <t>　　文化会館運営事業受託金収益</t>
  </si>
  <si>
    <t>　　交流拠点推進事業受託金収益</t>
  </si>
  <si>
    <t>　全社協受託金収益</t>
  </si>
  <si>
    <t>　　生活福祉資金受託金収益</t>
  </si>
  <si>
    <t>　　日常生活自立支援受託金収益</t>
  </si>
  <si>
    <t>　利用料収益</t>
  </si>
  <si>
    <t>　賃貸料収益</t>
  </si>
  <si>
    <t>　手数料収益</t>
  </si>
  <si>
    <t>　負担金収益</t>
  </si>
  <si>
    <t>　　負担金収益</t>
  </si>
  <si>
    <t>　居宅介護支援介護料収益</t>
  </si>
  <si>
    <t>　　居宅介護支援介護料収益</t>
  </si>
  <si>
    <t>　その他の収益</t>
  </si>
  <si>
    <t>　役員報酬</t>
  </si>
  <si>
    <t>　職員給料</t>
  </si>
  <si>
    <t>　職員賞与</t>
  </si>
  <si>
    <t>　非常勤職員給与</t>
  </si>
  <si>
    <t>　退職給付費用</t>
  </si>
  <si>
    <t>　法定福利費</t>
  </si>
  <si>
    <t>　業務委託費</t>
  </si>
  <si>
    <t>　通信運搬費</t>
  </si>
  <si>
    <t>　水道光熱費</t>
  </si>
  <si>
    <t>　燃料費</t>
  </si>
  <si>
    <t>　消耗器具備品費</t>
  </si>
  <si>
    <t>　保険料</t>
  </si>
  <si>
    <t>　賃借料</t>
  </si>
  <si>
    <t>　手数料</t>
  </si>
  <si>
    <t>　保守料</t>
  </si>
  <si>
    <t>　車輌費</t>
  </si>
  <si>
    <t>　租税公課</t>
  </si>
  <si>
    <t>　福利厚生費</t>
  </si>
  <si>
    <t>　旅費交通費</t>
  </si>
  <si>
    <t>　研修研究費</t>
  </si>
  <si>
    <t>　事務消耗品費</t>
  </si>
  <si>
    <t>　会議費</t>
  </si>
  <si>
    <t>　広報費</t>
  </si>
  <si>
    <t>　渉外費</t>
  </si>
  <si>
    <t>　諸会費</t>
  </si>
  <si>
    <t>　返還金費用</t>
  </si>
  <si>
    <t>　助成金費用</t>
  </si>
  <si>
    <t>　　助成金費用</t>
  </si>
  <si>
    <t>　減価償却費</t>
  </si>
  <si>
    <t>　国庫補助金等特別積立金取崩額</t>
  </si>
  <si>
    <t>　受取利息配当金収益</t>
  </si>
  <si>
    <t>　雑収益</t>
  </si>
  <si>
    <t>　施設整備等補助金収益</t>
  </si>
  <si>
    <t>　車両運搬具受領額</t>
  </si>
  <si>
    <t>　車輌運搬具売却益</t>
  </si>
  <si>
    <t>サービス区分間繰入金収益</t>
  </si>
  <si>
    <t>　車輌運搬具売却損・処分損</t>
  </si>
  <si>
    <t>　国庫補助金等特別積立金積立額</t>
  </si>
  <si>
    <t>サービス区分間繰入金費用</t>
  </si>
  <si>
    <t>　人件費積立金取崩額</t>
  </si>
  <si>
    <t>　備品等積立金取崩額</t>
  </si>
  <si>
    <t>　退職積立金積立額</t>
  </si>
  <si>
    <t>　備品等積立金積立額</t>
  </si>
  <si>
    <t>社会福祉事業  事業活動計算書</t>
    <phoneticPr fontId="4"/>
  </si>
  <si>
    <t>第三号第一様式（第二十七条第四項関係）</t>
    <phoneticPr fontId="4"/>
  </si>
  <si>
    <t>法人単位貸借対照表</t>
    <phoneticPr fontId="1"/>
  </si>
  <si>
    <t>令和3年3月31日現在</t>
    <phoneticPr fontId="1"/>
  </si>
  <si>
    <t>資産の部</t>
    <phoneticPr fontId="1"/>
  </si>
  <si>
    <t>負債の部</t>
    <phoneticPr fontId="1"/>
  </si>
  <si>
    <t>当年度末</t>
    <rPh sb="0" eb="1">
      <t>トウ</t>
    </rPh>
    <rPh sb="1" eb="4">
      <t>ネンドマツ</t>
    </rPh>
    <phoneticPr fontId="2"/>
  </si>
  <si>
    <t>前年度末</t>
    <rPh sb="0" eb="3">
      <t>ゼンネンド</t>
    </rPh>
    <rPh sb="3" eb="4">
      <t>マツ</t>
    </rPh>
    <phoneticPr fontId="2"/>
  </si>
  <si>
    <t>増減</t>
    <rPh sb="0" eb="2">
      <t>ゾウゲン</t>
    </rPh>
    <phoneticPr fontId="2"/>
  </si>
  <si>
    <t>流動資産</t>
  </si>
  <si>
    <t>流動負債</t>
  </si>
  <si>
    <t>　現金預金</t>
  </si>
  <si>
    <t>　事業未払金</t>
  </si>
  <si>
    <t>　事業未収金</t>
  </si>
  <si>
    <t>　職員預り金</t>
  </si>
  <si>
    <t>　未収補助金</t>
  </si>
  <si>
    <t>　前払費用</t>
  </si>
  <si>
    <t>固定資産</t>
  </si>
  <si>
    <t>固定負債</t>
  </si>
  <si>
    <t>基本財産</t>
  </si>
  <si>
    <t>　退職給付引当金</t>
  </si>
  <si>
    <t>　定期預金</t>
  </si>
  <si>
    <t>負債の部合計</t>
  </si>
  <si>
    <t>その他の固定資産</t>
  </si>
  <si>
    <t>純資産の部</t>
  </si>
  <si>
    <t>　車輌運搬具</t>
  </si>
  <si>
    <t>基本金</t>
  </si>
  <si>
    <t>　器具及び備品</t>
  </si>
  <si>
    <t>　基本金</t>
  </si>
  <si>
    <t>　退職手当積立基金預け金</t>
  </si>
  <si>
    <t>国庫補助金等特別積立金</t>
  </si>
  <si>
    <t>　人件費積立資産</t>
  </si>
  <si>
    <t>　国庫補助金等特別積立金</t>
  </si>
  <si>
    <t>その他の積立金</t>
  </si>
  <si>
    <t>　備品等積立資産</t>
  </si>
  <si>
    <t>　人件費積立金</t>
  </si>
  <si>
    <t>　退職等積立金</t>
  </si>
  <si>
    <t>　備品等積立金</t>
  </si>
  <si>
    <t>次期繰越活動増減差額</t>
  </si>
  <si>
    <t>　次期繰越活動増減差額</t>
  </si>
  <si>
    <t>（うち当期活動増減差額）</t>
  </si>
  <si>
    <t>純資産の部合計</t>
  </si>
  <si>
    <t>資産の部合計</t>
  </si>
  <si>
    <t>負債及び純資産の部合計</t>
  </si>
  <si>
    <t>第三号第四様式（第二十七条第四項関係）</t>
    <rPh sb="0" eb="1">
      <t>ダイ</t>
    </rPh>
    <rPh sb="1" eb="2">
      <t>サン</t>
    </rPh>
    <rPh sb="2" eb="3">
      <t>ゴウ</t>
    </rPh>
    <rPh sb="3" eb="4">
      <t>ダイ</t>
    </rPh>
    <rPh sb="4" eb="5">
      <t>ヨン</t>
    </rPh>
    <rPh sb="5" eb="7">
      <t>ヨウシキ</t>
    </rPh>
    <phoneticPr fontId="4"/>
  </si>
  <si>
    <t>社会福祉事業  貸借対照表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</si>
</sst>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-#,##0_)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ＭＳ ゴシック"/>
      <family val="3"/>
      <charset val="128"/>
    </font>
    <font>
      <sz val="11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6" fillId="0" borderId="0"/>
    <xf numFmtId="0" fontId="8" fillId="0" borderId="0">
      <alignment horizontal="left" vertical="top"/>
    </xf>
  </cellStyleXfs>
  <cellXfs count="68">
    <xf numFmtId="0" fontId="0" fillId="0" borderId="0" xfId="0">
      <alignment vertical="center"/>
    </xf>
    <xf numFmtId="0" fontId="2" fillId="0" borderId="0" xfId="0" applyFont="1" applyAlignment="1">
      <alignment horizontal="center" vertical="center" shrinkToFit="1"/>
    </xf>
    <xf numFmtId="0" fontId="3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7" fillId="0" borderId="1" xfId="1" applyFont="1" applyBorder="1" applyAlignment="1">
      <alignment horizontal="center" vertical="center" shrinkToFit="1"/>
    </xf>
    <xf numFmtId="0" fontId="7" fillId="0" borderId="2" xfId="2" applyFont="1" applyBorder="1" applyAlignment="1">
      <alignment vertical="center" shrinkToFit="1"/>
    </xf>
    <xf numFmtId="176" fontId="9" fillId="0" borderId="2" xfId="0" applyNumberFormat="1" applyFont="1" applyBorder="1" applyProtection="1">
      <alignment vertical="center"/>
      <protection locked="0"/>
    </xf>
    <xf numFmtId="176" fontId="9" fillId="0" borderId="2" xfId="2" applyNumberFormat="1" applyFont="1" applyBorder="1" applyAlignment="1" applyProtection="1">
      <alignment vertical="center" shrinkToFit="1"/>
      <protection locked="0"/>
    </xf>
    <xf numFmtId="0" fontId="7" fillId="0" borderId="3" xfId="2" applyFont="1" applyBorder="1" applyAlignment="1">
      <alignment vertical="center" shrinkToFit="1"/>
    </xf>
    <xf numFmtId="176" fontId="9" fillId="0" borderId="3" xfId="0" applyNumberFormat="1" applyFont="1" applyBorder="1" applyProtection="1">
      <alignment vertical="center"/>
      <protection locked="0"/>
    </xf>
    <xf numFmtId="176" fontId="9" fillId="0" borderId="3" xfId="2" applyNumberFormat="1" applyFont="1" applyBorder="1" applyAlignment="1" applyProtection="1">
      <alignment vertical="center" shrinkToFit="1"/>
      <protection locked="0"/>
    </xf>
    <xf numFmtId="176" fontId="9" fillId="0" borderId="4" xfId="0" applyNumberFormat="1" applyFont="1" applyBorder="1" applyProtection="1">
      <alignment vertical="center"/>
      <protection locked="0"/>
    </xf>
    <xf numFmtId="0" fontId="7" fillId="0" borderId="1" xfId="2" applyFont="1" applyBorder="1" applyAlignment="1">
      <alignment vertical="center" shrinkToFit="1"/>
    </xf>
    <xf numFmtId="176" fontId="9" fillId="0" borderId="1" xfId="0" applyNumberFormat="1" applyFont="1" applyBorder="1" applyProtection="1">
      <alignment vertical="center"/>
      <protection locked="0"/>
    </xf>
    <xf numFmtId="176" fontId="9" fillId="0" borderId="1" xfId="2" applyNumberFormat="1" applyFont="1" applyBorder="1" applyAlignment="1" applyProtection="1">
      <alignment vertical="center" shrinkToFit="1"/>
      <protection locked="0"/>
    </xf>
    <xf numFmtId="0" fontId="7" fillId="0" borderId="5" xfId="2" applyFont="1" applyBorder="1" applyAlignment="1">
      <alignment vertical="center"/>
    </xf>
    <xf numFmtId="0" fontId="7" fillId="0" borderId="6" xfId="2" applyFont="1" applyBorder="1" applyAlignment="1">
      <alignment vertical="center" shrinkToFit="1"/>
    </xf>
    <xf numFmtId="176" fontId="9" fillId="0" borderId="6" xfId="2" applyNumberFormat="1" applyFont="1" applyBorder="1" applyAlignment="1" applyProtection="1">
      <alignment vertical="center" shrinkToFit="1"/>
      <protection locked="0"/>
    </xf>
    <xf numFmtId="0" fontId="7" fillId="0" borderId="7" xfId="2" applyFont="1" applyBorder="1" applyAlignment="1">
      <alignment vertical="center"/>
    </xf>
    <xf numFmtId="0" fontId="7" fillId="0" borderId="3" xfId="2" applyFont="1" applyBorder="1" applyAlignment="1">
      <alignment vertical="top" shrinkToFit="1"/>
    </xf>
    <xf numFmtId="176" fontId="9" fillId="0" borderId="3" xfId="2" applyNumberFormat="1" applyFont="1" applyBorder="1" applyAlignment="1" applyProtection="1">
      <alignment vertical="top" shrinkToFit="1"/>
      <protection locked="0"/>
    </xf>
    <xf numFmtId="0" fontId="7" fillId="0" borderId="1" xfId="2" applyFont="1" applyBorder="1" applyAlignment="1">
      <alignment vertical="top" shrinkToFit="1"/>
    </xf>
    <xf numFmtId="176" fontId="9" fillId="0" borderId="1" xfId="2" applyNumberFormat="1" applyFont="1" applyBorder="1" applyAlignment="1" applyProtection="1">
      <alignment vertical="top" shrinkToFit="1"/>
      <protection locked="0"/>
    </xf>
    <xf numFmtId="0" fontId="7" fillId="0" borderId="8" xfId="2" applyFont="1" applyBorder="1" applyAlignment="1">
      <alignment vertical="center"/>
    </xf>
    <xf numFmtId="0" fontId="7" fillId="0" borderId="9" xfId="2" applyFont="1" applyBorder="1" applyAlignment="1">
      <alignment vertical="center"/>
    </xf>
    <xf numFmtId="0" fontId="7" fillId="0" borderId="10" xfId="2" applyFont="1" applyBorder="1" applyAlignment="1">
      <alignment vertical="center" shrinkToFit="1"/>
    </xf>
    <xf numFmtId="176" fontId="9" fillId="0" borderId="10" xfId="2" applyNumberFormat="1" applyFont="1" applyBorder="1" applyAlignment="1" applyProtection="1">
      <alignment vertical="center" shrinkToFit="1"/>
      <protection locked="0"/>
    </xf>
    <xf numFmtId="0" fontId="7" fillId="0" borderId="11" xfId="2" applyFont="1" applyBorder="1" applyAlignment="1">
      <alignment vertical="center" textRotation="255"/>
    </xf>
    <xf numFmtId="0" fontId="7" fillId="0" borderId="12" xfId="2" applyFont="1" applyBorder="1" applyAlignment="1">
      <alignment vertical="center"/>
    </xf>
    <xf numFmtId="0" fontId="7" fillId="0" borderId="13" xfId="2" applyFont="1" applyBorder="1" applyAlignment="1">
      <alignment vertical="center" shrinkToFit="1"/>
    </xf>
    <xf numFmtId="176" fontId="9" fillId="0" borderId="4" xfId="2" applyNumberFormat="1" applyFont="1" applyBorder="1" applyAlignment="1" applyProtection="1">
      <alignment vertical="center" shrinkToFit="1"/>
      <protection locked="0"/>
    </xf>
    <xf numFmtId="0" fontId="3" fillId="0" borderId="0" xfId="0" applyFont="1" applyAlignment="1">
      <alignment horizontal="center" vertical="center" shrinkToFit="1"/>
    </xf>
    <xf numFmtId="0" fontId="7" fillId="0" borderId="2" xfId="2" applyFont="1" applyBorder="1" applyAlignment="1">
      <alignment horizontal="left" vertical="top" shrinkToFit="1"/>
    </xf>
    <xf numFmtId="176" fontId="9" fillId="0" borderId="2" xfId="2" applyNumberFormat="1" applyFont="1" applyBorder="1" applyAlignment="1" applyProtection="1">
      <alignment vertical="top" shrinkToFit="1"/>
      <protection locked="0"/>
    </xf>
    <xf numFmtId="0" fontId="7" fillId="0" borderId="3" xfId="2" applyFont="1" applyBorder="1" applyAlignment="1">
      <alignment horizontal="left" vertical="top" shrinkToFit="1"/>
    </xf>
    <xf numFmtId="0" fontId="7" fillId="0" borderId="1" xfId="2" applyFont="1" applyBorder="1" applyAlignment="1">
      <alignment horizontal="left" vertical="top" shrinkToFit="1"/>
    </xf>
    <xf numFmtId="0" fontId="7" fillId="0" borderId="14" xfId="2" applyFont="1" applyBorder="1" applyAlignment="1">
      <alignment horizontal="left" vertical="center" textRotation="255"/>
    </xf>
    <xf numFmtId="176" fontId="9" fillId="0" borderId="13" xfId="2" applyNumberFormat="1" applyFont="1" applyBorder="1" applyAlignment="1" applyProtection="1">
      <alignment vertical="center" shrinkToFit="1"/>
      <protection locked="0"/>
    </xf>
    <xf numFmtId="0" fontId="7" fillId="0" borderId="15" xfId="2" applyFont="1" applyBorder="1" applyAlignment="1">
      <alignment horizontal="left" vertical="top" shrinkToFit="1"/>
    </xf>
    <xf numFmtId="176" fontId="9" fillId="0" borderId="15" xfId="2" applyNumberFormat="1" applyFont="1" applyBorder="1" applyAlignment="1" applyProtection="1">
      <alignment vertical="top" shrinkToFit="1"/>
      <protection locked="0"/>
    </xf>
    <xf numFmtId="0" fontId="7" fillId="0" borderId="7" xfId="2" applyFont="1" applyBorder="1">
      <alignment horizontal="left" vertical="top"/>
    </xf>
    <xf numFmtId="0" fontId="7" fillId="0" borderId="6" xfId="2" applyFont="1" applyBorder="1" applyAlignment="1">
      <alignment horizontal="left" vertical="top" shrinkToFit="1"/>
    </xf>
    <xf numFmtId="176" fontId="9" fillId="0" borderId="6" xfId="2" applyNumberFormat="1" applyFont="1" applyBorder="1" applyAlignment="1" applyProtection="1">
      <alignment vertical="top" shrinkToFit="1"/>
      <protection locked="0"/>
    </xf>
    <xf numFmtId="0" fontId="7" fillId="0" borderId="14" xfId="2" applyFont="1" applyBorder="1">
      <alignment horizontal="left" vertical="top"/>
    </xf>
    <xf numFmtId="0" fontId="5" fillId="0" borderId="0" xfId="0" applyFont="1" applyAlignment="1">
      <alignment horizontal="right" vertical="center" shrinkToFit="1"/>
    </xf>
    <xf numFmtId="0" fontId="7" fillId="0" borderId="1" xfId="2" applyFont="1" applyBorder="1" applyAlignment="1">
      <alignment vertical="center"/>
    </xf>
    <xf numFmtId="0" fontId="7" fillId="0" borderId="4" xfId="2" applyFont="1" applyBorder="1" applyAlignment="1">
      <alignment horizontal="left" vertical="top" shrinkToFit="1"/>
    </xf>
    <xf numFmtId="176" fontId="9" fillId="0" borderId="4" xfId="2" applyNumberFormat="1" applyFont="1" applyBorder="1" applyAlignment="1" applyProtection="1">
      <alignment vertical="top" shrinkToFit="1"/>
      <protection locked="0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 applyProtection="1">
      <alignment horizontal="center" vertical="center" shrinkToFit="1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2" applyFont="1" applyBorder="1" applyAlignment="1">
      <alignment vertical="center" textRotation="255"/>
    </xf>
    <xf numFmtId="0" fontId="7" fillId="0" borderId="3" xfId="2" applyFont="1" applyBorder="1" applyAlignment="1">
      <alignment vertical="center" textRotation="255"/>
    </xf>
    <xf numFmtId="0" fontId="7" fillId="0" borderId="4" xfId="2" applyFont="1" applyBorder="1" applyAlignment="1">
      <alignment vertical="center" textRotation="255"/>
    </xf>
    <xf numFmtId="0" fontId="7" fillId="0" borderId="2" xfId="2" applyFont="1" applyBorder="1" applyAlignment="1">
      <alignment horizontal="left" vertical="center" textRotation="255"/>
    </xf>
    <xf numFmtId="0" fontId="7" fillId="0" borderId="3" xfId="2" applyFont="1" applyBorder="1" applyAlignment="1">
      <alignment horizontal="left" vertical="center" textRotation="255"/>
    </xf>
    <xf numFmtId="0" fontId="7" fillId="0" borderId="4" xfId="2" applyFont="1" applyBorder="1" applyAlignment="1">
      <alignment horizontal="left" vertical="center" textRotation="255"/>
    </xf>
    <xf numFmtId="0" fontId="7" fillId="0" borderId="2" xfId="2" applyFont="1" applyBorder="1" applyAlignment="1">
      <alignment vertical="center" textRotation="255" shrinkToFit="1"/>
    </xf>
    <xf numFmtId="0" fontId="7" fillId="0" borderId="3" xfId="2" applyFont="1" applyBorder="1" applyAlignment="1">
      <alignment vertical="center" textRotation="255" shrinkToFit="1"/>
    </xf>
    <xf numFmtId="0" fontId="7" fillId="0" borderId="4" xfId="2" applyFont="1" applyBorder="1" applyAlignment="1">
      <alignment vertical="center" textRotation="255" shrinkToFit="1"/>
    </xf>
    <xf numFmtId="0" fontId="7" fillId="0" borderId="7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 shrinkToFit="1"/>
    </xf>
    <xf numFmtId="0" fontId="7" fillId="0" borderId="5" xfId="2" applyFont="1" applyBorder="1" applyAlignment="1">
      <alignment horizontal="center" vertical="center" shrinkToFit="1"/>
    </xf>
    <xf numFmtId="0" fontId="7" fillId="0" borderId="6" xfId="2" applyFont="1" applyBorder="1" applyAlignment="1">
      <alignment horizontal="center" vertical="center" shrinkToFit="1"/>
    </xf>
  </cellXfs>
  <cellStyles count="3">
    <cellStyle name="標準" xfId="0" builtinId="0"/>
    <cellStyle name="標準 2" xfId="2" xr:uid="{D236AD68-7F78-400D-97AE-2417F0962616}"/>
    <cellStyle name="標準 3" xfId="1" xr:uid="{4EFB4C07-53E0-407C-B52C-AA4EED7E28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7C60B-6B0A-48DD-A8BB-8CB6412922A7}">
  <sheetPr>
    <pageSetUpPr fitToPage="1"/>
  </sheetPr>
  <dimension ref="B2:H42"/>
  <sheetViews>
    <sheetView showGridLines="0" workbookViewId="0"/>
  </sheetViews>
  <sheetFormatPr defaultRowHeight="18" x14ac:dyDescent="0.45"/>
  <cols>
    <col min="1" max="3" width="3" customWidth="1"/>
    <col min="4" max="4" width="52.59765625" customWidth="1"/>
    <col min="5" max="8" width="21.296875" customWidth="1"/>
  </cols>
  <sheetData>
    <row r="2" spans="2:8" ht="22.8" x14ac:dyDescent="0.45">
      <c r="B2" s="1"/>
      <c r="C2" s="1"/>
      <c r="D2" s="1"/>
      <c r="E2" s="2"/>
      <c r="F2" s="2"/>
      <c r="G2" s="3"/>
      <c r="H2" s="3" t="s">
        <v>0</v>
      </c>
    </row>
    <row r="3" spans="2:8" ht="22.8" x14ac:dyDescent="0.45">
      <c r="B3" s="50" t="s">
        <v>1</v>
      </c>
      <c r="C3" s="50"/>
      <c r="D3" s="50"/>
      <c r="E3" s="50"/>
      <c r="F3" s="50"/>
      <c r="G3" s="50"/>
      <c r="H3" s="50"/>
    </row>
    <row r="4" spans="2:8" ht="22.8" x14ac:dyDescent="0.45">
      <c r="B4" s="1"/>
      <c r="C4" s="1"/>
      <c r="D4" s="1"/>
      <c r="E4" s="1"/>
      <c r="F4" s="1"/>
      <c r="G4" s="2"/>
      <c r="H4" s="2"/>
    </row>
    <row r="5" spans="2:8" ht="22.8" x14ac:dyDescent="0.45">
      <c r="B5" s="51" t="s">
        <v>2</v>
      </c>
      <c r="C5" s="51"/>
      <c r="D5" s="51"/>
      <c r="E5" s="51"/>
      <c r="F5" s="51"/>
      <c r="G5" s="51"/>
      <c r="H5" s="51"/>
    </row>
    <row r="6" spans="2:8" x14ac:dyDescent="0.45">
      <c r="B6" s="5"/>
      <c r="C6" s="5"/>
      <c r="D6" s="5"/>
      <c r="E6" s="5"/>
      <c r="F6" s="2"/>
      <c r="G6" s="2"/>
      <c r="H6" s="5" t="s">
        <v>3</v>
      </c>
    </row>
    <row r="7" spans="2:8" x14ac:dyDescent="0.45">
      <c r="B7" s="52" t="s">
        <v>4</v>
      </c>
      <c r="C7" s="52"/>
      <c r="D7" s="52"/>
      <c r="E7" s="6" t="s">
        <v>5</v>
      </c>
      <c r="F7" s="6" t="s">
        <v>6</v>
      </c>
      <c r="G7" s="6" t="s">
        <v>7</v>
      </c>
      <c r="H7" s="6" t="s">
        <v>8</v>
      </c>
    </row>
    <row r="8" spans="2:8" x14ac:dyDescent="0.45">
      <c r="B8" s="53" t="s">
        <v>9</v>
      </c>
      <c r="C8" s="53" t="s">
        <v>10</v>
      </c>
      <c r="D8" s="7" t="s">
        <v>11</v>
      </c>
      <c r="E8" s="8">
        <v>700000</v>
      </c>
      <c r="F8" s="9">
        <v>451000</v>
      </c>
      <c r="G8" s="9">
        <f>E8-F8</f>
        <v>249000</v>
      </c>
      <c r="H8" s="9"/>
    </row>
    <row r="9" spans="2:8" x14ac:dyDescent="0.45">
      <c r="B9" s="54"/>
      <c r="C9" s="54"/>
      <c r="D9" s="10" t="s">
        <v>12</v>
      </c>
      <c r="E9" s="11">
        <v>35520000</v>
      </c>
      <c r="F9" s="12">
        <v>35519700</v>
      </c>
      <c r="G9" s="12">
        <f t="shared" ref="G9:G42" si="0">E9-F9</f>
        <v>300</v>
      </c>
      <c r="H9" s="12"/>
    </row>
    <row r="10" spans="2:8" x14ac:dyDescent="0.45">
      <c r="B10" s="54"/>
      <c r="C10" s="54"/>
      <c r="D10" s="10" t="s">
        <v>13</v>
      </c>
      <c r="E10" s="11"/>
      <c r="F10" s="12">
        <v>0</v>
      </c>
      <c r="G10" s="12">
        <f t="shared" si="0"/>
        <v>0</v>
      </c>
      <c r="H10" s="12"/>
    </row>
    <row r="11" spans="2:8" x14ac:dyDescent="0.45">
      <c r="B11" s="54"/>
      <c r="C11" s="54"/>
      <c r="D11" s="10" t="s">
        <v>14</v>
      </c>
      <c r="E11" s="11">
        <v>62162000</v>
      </c>
      <c r="F11" s="12">
        <v>61451611</v>
      </c>
      <c r="G11" s="12">
        <f t="shared" si="0"/>
        <v>710389</v>
      </c>
      <c r="H11" s="12"/>
    </row>
    <row r="12" spans="2:8" x14ac:dyDescent="0.45">
      <c r="B12" s="54"/>
      <c r="C12" s="54"/>
      <c r="D12" s="10" t="s">
        <v>15</v>
      </c>
      <c r="E12" s="11">
        <v>7258000</v>
      </c>
      <c r="F12" s="12">
        <v>4362236</v>
      </c>
      <c r="G12" s="12">
        <f t="shared" si="0"/>
        <v>2895764</v>
      </c>
      <c r="H12" s="12"/>
    </row>
    <row r="13" spans="2:8" x14ac:dyDescent="0.45">
      <c r="B13" s="54"/>
      <c r="C13" s="54"/>
      <c r="D13" s="10" t="s">
        <v>16</v>
      </c>
      <c r="E13" s="11">
        <v>4153000</v>
      </c>
      <c r="F13" s="12">
        <v>2971492</v>
      </c>
      <c r="G13" s="12">
        <f t="shared" si="0"/>
        <v>1181508</v>
      </c>
      <c r="H13" s="12"/>
    </row>
    <row r="14" spans="2:8" x14ac:dyDescent="0.45">
      <c r="B14" s="54"/>
      <c r="C14" s="54"/>
      <c r="D14" s="10" t="s">
        <v>17</v>
      </c>
      <c r="E14" s="11">
        <v>3600000</v>
      </c>
      <c r="F14" s="12">
        <v>3211130</v>
      </c>
      <c r="G14" s="12">
        <f t="shared" si="0"/>
        <v>388870</v>
      </c>
      <c r="H14" s="12"/>
    </row>
    <row r="15" spans="2:8" x14ac:dyDescent="0.45">
      <c r="B15" s="54"/>
      <c r="C15" s="54"/>
      <c r="D15" s="10" t="s">
        <v>18</v>
      </c>
      <c r="E15" s="11">
        <v>2000</v>
      </c>
      <c r="F15" s="12">
        <v>756</v>
      </c>
      <c r="G15" s="12">
        <f t="shared" si="0"/>
        <v>1244</v>
      </c>
      <c r="H15" s="12"/>
    </row>
    <row r="16" spans="2:8" x14ac:dyDescent="0.45">
      <c r="B16" s="54"/>
      <c r="C16" s="54"/>
      <c r="D16" s="10" t="s">
        <v>19</v>
      </c>
      <c r="E16" s="13">
        <v>589000</v>
      </c>
      <c r="F16" s="12">
        <v>540011</v>
      </c>
      <c r="G16" s="12">
        <f t="shared" si="0"/>
        <v>48989</v>
      </c>
      <c r="H16" s="12"/>
    </row>
    <row r="17" spans="2:8" x14ac:dyDescent="0.45">
      <c r="B17" s="54"/>
      <c r="C17" s="55"/>
      <c r="D17" s="14" t="s">
        <v>20</v>
      </c>
      <c r="E17" s="15">
        <f>+E8+E9+E10+E11+E12+E13+E14+E15+E16</f>
        <v>113984000</v>
      </c>
      <c r="F17" s="16">
        <f>+F8+F9+F10+F11+F12+F13+F14+F15+F16</f>
        <v>108507936</v>
      </c>
      <c r="G17" s="16">
        <f t="shared" si="0"/>
        <v>5476064</v>
      </c>
      <c r="H17" s="16"/>
    </row>
    <row r="18" spans="2:8" x14ac:dyDescent="0.45">
      <c r="B18" s="54"/>
      <c r="C18" s="53" t="s">
        <v>21</v>
      </c>
      <c r="D18" s="10" t="s">
        <v>22</v>
      </c>
      <c r="E18" s="8">
        <v>78825000</v>
      </c>
      <c r="F18" s="12">
        <v>73999865</v>
      </c>
      <c r="G18" s="12">
        <f t="shared" si="0"/>
        <v>4825135</v>
      </c>
      <c r="H18" s="12"/>
    </row>
    <row r="19" spans="2:8" x14ac:dyDescent="0.45">
      <c r="B19" s="54"/>
      <c r="C19" s="54"/>
      <c r="D19" s="10" t="s">
        <v>23</v>
      </c>
      <c r="E19" s="11">
        <v>46263000</v>
      </c>
      <c r="F19" s="12">
        <v>39259093</v>
      </c>
      <c r="G19" s="12">
        <f t="shared" si="0"/>
        <v>7003907</v>
      </c>
      <c r="H19" s="12"/>
    </row>
    <row r="20" spans="2:8" x14ac:dyDescent="0.45">
      <c r="B20" s="54"/>
      <c r="C20" s="54"/>
      <c r="D20" s="10" t="s">
        <v>24</v>
      </c>
      <c r="E20" s="11">
        <v>2192000</v>
      </c>
      <c r="F20" s="12">
        <v>1917878</v>
      </c>
      <c r="G20" s="12">
        <f t="shared" si="0"/>
        <v>274122</v>
      </c>
      <c r="H20" s="12"/>
    </row>
    <row r="21" spans="2:8" x14ac:dyDescent="0.45">
      <c r="B21" s="54"/>
      <c r="C21" s="54"/>
      <c r="D21" s="10" t="s">
        <v>25</v>
      </c>
      <c r="E21" s="11">
        <v>250000</v>
      </c>
      <c r="F21" s="12">
        <v>249700</v>
      </c>
      <c r="G21" s="12">
        <f t="shared" si="0"/>
        <v>300</v>
      </c>
      <c r="H21" s="12"/>
    </row>
    <row r="22" spans="2:8" x14ac:dyDescent="0.45">
      <c r="B22" s="54"/>
      <c r="C22" s="54"/>
      <c r="D22" s="10" t="s">
        <v>26</v>
      </c>
      <c r="E22" s="13">
        <v>1807000</v>
      </c>
      <c r="F22" s="12">
        <v>1001000</v>
      </c>
      <c r="G22" s="12">
        <f t="shared" si="0"/>
        <v>806000</v>
      </c>
      <c r="H22" s="12"/>
    </row>
    <row r="23" spans="2:8" x14ac:dyDescent="0.45">
      <c r="B23" s="54"/>
      <c r="C23" s="55"/>
      <c r="D23" s="14" t="s">
        <v>27</v>
      </c>
      <c r="E23" s="15">
        <f>+E18+E19+E20+E21+E22</f>
        <v>129337000</v>
      </c>
      <c r="F23" s="16">
        <f>+F18+F19+F20+F21+F22</f>
        <v>116427536</v>
      </c>
      <c r="G23" s="16">
        <f t="shared" si="0"/>
        <v>12909464</v>
      </c>
      <c r="H23" s="16"/>
    </row>
    <row r="24" spans="2:8" x14ac:dyDescent="0.45">
      <c r="B24" s="55"/>
      <c r="C24" s="17" t="s">
        <v>28</v>
      </c>
      <c r="D24" s="18"/>
      <c r="E24" s="15">
        <f xml:space="preserve"> +E17 - E23</f>
        <v>-15353000</v>
      </c>
      <c r="F24" s="19">
        <f xml:space="preserve"> +F17 - F23</f>
        <v>-7919600</v>
      </c>
      <c r="G24" s="19">
        <f t="shared" si="0"/>
        <v>-7433400</v>
      </c>
      <c r="H24" s="19"/>
    </row>
    <row r="25" spans="2:8" x14ac:dyDescent="0.45">
      <c r="B25" s="53" t="s">
        <v>29</v>
      </c>
      <c r="C25" s="53" t="s">
        <v>10</v>
      </c>
      <c r="D25" s="10" t="s">
        <v>30</v>
      </c>
      <c r="E25" s="8"/>
      <c r="F25" s="12">
        <v>0</v>
      </c>
      <c r="G25" s="12">
        <f t="shared" si="0"/>
        <v>0</v>
      </c>
      <c r="H25" s="12"/>
    </row>
    <row r="26" spans="2:8" x14ac:dyDescent="0.45">
      <c r="B26" s="54"/>
      <c r="C26" s="54"/>
      <c r="D26" s="10" t="s">
        <v>31</v>
      </c>
      <c r="E26" s="13">
        <v>700000</v>
      </c>
      <c r="F26" s="12">
        <v>700000</v>
      </c>
      <c r="G26" s="12">
        <f t="shared" si="0"/>
        <v>0</v>
      </c>
      <c r="H26" s="12"/>
    </row>
    <row r="27" spans="2:8" x14ac:dyDescent="0.45">
      <c r="B27" s="54"/>
      <c r="C27" s="55"/>
      <c r="D27" s="14" t="s">
        <v>32</v>
      </c>
      <c r="E27" s="15">
        <f>+E25+E26</f>
        <v>700000</v>
      </c>
      <c r="F27" s="16">
        <f>+F25+F26</f>
        <v>700000</v>
      </c>
      <c r="G27" s="16">
        <f t="shared" si="0"/>
        <v>0</v>
      </c>
      <c r="H27" s="16"/>
    </row>
    <row r="28" spans="2:8" x14ac:dyDescent="0.45">
      <c r="B28" s="54"/>
      <c r="C28" s="53" t="s">
        <v>21</v>
      </c>
      <c r="D28" s="10" t="s">
        <v>33</v>
      </c>
      <c r="E28" s="15">
        <v>1493000</v>
      </c>
      <c r="F28" s="12">
        <v>1355203</v>
      </c>
      <c r="G28" s="12">
        <f t="shared" si="0"/>
        <v>137797</v>
      </c>
      <c r="H28" s="12"/>
    </row>
    <row r="29" spans="2:8" x14ac:dyDescent="0.45">
      <c r="B29" s="54"/>
      <c r="C29" s="55"/>
      <c r="D29" s="14" t="s">
        <v>34</v>
      </c>
      <c r="E29" s="15">
        <f>+E28</f>
        <v>1493000</v>
      </c>
      <c r="F29" s="16">
        <f>+F28</f>
        <v>1355203</v>
      </c>
      <c r="G29" s="16">
        <f t="shared" si="0"/>
        <v>137797</v>
      </c>
      <c r="H29" s="16"/>
    </row>
    <row r="30" spans="2:8" x14ac:dyDescent="0.45">
      <c r="B30" s="55"/>
      <c r="C30" s="20" t="s">
        <v>35</v>
      </c>
      <c r="D30" s="18"/>
      <c r="E30" s="15">
        <f xml:space="preserve"> +E27 - E29</f>
        <v>-793000</v>
      </c>
      <c r="F30" s="19">
        <f xml:space="preserve"> +F27 - F29</f>
        <v>-655203</v>
      </c>
      <c r="G30" s="19">
        <f t="shared" si="0"/>
        <v>-137797</v>
      </c>
      <c r="H30" s="19"/>
    </row>
    <row r="31" spans="2:8" x14ac:dyDescent="0.45">
      <c r="B31" s="53" t="s">
        <v>36</v>
      </c>
      <c r="C31" s="53" t="s">
        <v>10</v>
      </c>
      <c r="D31" s="10" t="s">
        <v>37</v>
      </c>
      <c r="E31" s="8">
        <v>373000</v>
      </c>
      <c r="F31" s="12">
        <v>373000</v>
      </c>
      <c r="G31" s="12">
        <f t="shared" si="0"/>
        <v>0</v>
      </c>
      <c r="H31" s="12"/>
    </row>
    <row r="32" spans="2:8" x14ac:dyDescent="0.45">
      <c r="B32" s="54"/>
      <c r="C32" s="54"/>
      <c r="D32" s="10" t="s">
        <v>38</v>
      </c>
      <c r="E32" s="13">
        <v>7866000</v>
      </c>
      <c r="F32" s="12">
        <v>7865160</v>
      </c>
      <c r="G32" s="12">
        <f t="shared" si="0"/>
        <v>840</v>
      </c>
      <c r="H32" s="12"/>
    </row>
    <row r="33" spans="2:8" x14ac:dyDescent="0.45">
      <c r="B33" s="54"/>
      <c r="C33" s="55"/>
      <c r="D33" s="14" t="s">
        <v>39</v>
      </c>
      <c r="E33" s="15">
        <f>+E31+E32</f>
        <v>8239000</v>
      </c>
      <c r="F33" s="16">
        <f>+F31+F32</f>
        <v>8238160</v>
      </c>
      <c r="G33" s="16">
        <f t="shared" si="0"/>
        <v>840</v>
      </c>
      <c r="H33" s="16"/>
    </row>
    <row r="34" spans="2:8" x14ac:dyDescent="0.45">
      <c r="B34" s="54"/>
      <c r="C34" s="53" t="s">
        <v>21</v>
      </c>
      <c r="D34" s="10" t="s">
        <v>40</v>
      </c>
      <c r="E34" s="8">
        <v>1235000</v>
      </c>
      <c r="F34" s="12">
        <v>1233500</v>
      </c>
      <c r="G34" s="12">
        <f t="shared" si="0"/>
        <v>1500</v>
      </c>
      <c r="H34" s="12"/>
    </row>
    <row r="35" spans="2:8" x14ac:dyDescent="0.45">
      <c r="B35" s="54"/>
      <c r="C35" s="54"/>
      <c r="D35" s="21" t="s">
        <v>41</v>
      </c>
      <c r="E35" s="13">
        <v>1737000</v>
      </c>
      <c r="F35" s="22">
        <v>1733280</v>
      </c>
      <c r="G35" s="22">
        <f t="shared" si="0"/>
        <v>3720</v>
      </c>
      <c r="H35" s="22"/>
    </row>
    <row r="36" spans="2:8" x14ac:dyDescent="0.45">
      <c r="B36" s="54"/>
      <c r="C36" s="55"/>
      <c r="D36" s="23" t="s">
        <v>42</v>
      </c>
      <c r="E36" s="15">
        <f>+E34+E35</f>
        <v>2972000</v>
      </c>
      <c r="F36" s="24">
        <f>+F34+F35</f>
        <v>2966780</v>
      </c>
      <c r="G36" s="24">
        <f t="shared" si="0"/>
        <v>5220</v>
      </c>
      <c r="H36" s="24"/>
    </row>
    <row r="37" spans="2:8" x14ac:dyDescent="0.45">
      <c r="B37" s="55"/>
      <c r="C37" s="20" t="s">
        <v>43</v>
      </c>
      <c r="D37" s="18"/>
      <c r="E37" s="15">
        <f xml:space="preserve"> +E33 - E36</f>
        <v>5267000</v>
      </c>
      <c r="F37" s="19">
        <f xml:space="preserve"> +F33 - F36</f>
        <v>5271380</v>
      </c>
      <c r="G37" s="19">
        <f t="shared" si="0"/>
        <v>-4380</v>
      </c>
      <c r="H37" s="19"/>
    </row>
    <row r="38" spans="2:8" x14ac:dyDescent="0.45">
      <c r="B38" s="25" t="s">
        <v>44</v>
      </c>
      <c r="C38" s="26"/>
      <c r="D38" s="27"/>
      <c r="E38" s="8">
        <v>6691000</v>
      </c>
      <c r="F38" s="28"/>
      <c r="G38" s="28">
        <f>E38 + E39</f>
        <v>6691000</v>
      </c>
      <c r="H38" s="28"/>
    </row>
    <row r="39" spans="2:8" x14ac:dyDescent="0.45">
      <c r="B39" s="29"/>
      <c r="C39" s="30"/>
      <c r="D39" s="31"/>
      <c r="E39" s="13"/>
      <c r="F39" s="32"/>
      <c r="G39" s="32"/>
      <c r="H39" s="32"/>
    </row>
    <row r="40" spans="2:8" x14ac:dyDescent="0.45">
      <c r="B40" s="20" t="s">
        <v>45</v>
      </c>
      <c r="C40" s="17"/>
      <c r="D40" s="18"/>
      <c r="E40" s="15">
        <f xml:space="preserve"> +E24 +E30 +E37 - (E38 + E39)</f>
        <v>-17570000</v>
      </c>
      <c r="F40" s="19">
        <f xml:space="preserve"> +F24 +F30 +F37 - (F38 + F39)</f>
        <v>-3303423</v>
      </c>
      <c r="G40" s="19">
        <f t="shared" si="0"/>
        <v>-14266577</v>
      </c>
      <c r="H40" s="19"/>
    </row>
    <row r="41" spans="2:8" x14ac:dyDescent="0.45">
      <c r="B41" s="20" t="s">
        <v>46</v>
      </c>
      <c r="C41" s="17"/>
      <c r="D41" s="18"/>
      <c r="E41" s="15">
        <v>17570000</v>
      </c>
      <c r="F41" s="19">
        <v>17569365</v>
      </c>
      <c r="G41" s="19">
        <f t="shared" si="0"/>
        <v>635</v>
      </c>
      <c r="H41" s="19"/>
    </row>
    <row r="42" spans="2:8" x14ac:dyDescent="0.45">
      <c r="B42" s="20" t="s">
        <v>47</v>
      </c>
      <c r="C42" s="17"/>
      <c r="D42" s="18"/>
      <c r="E42" s="15">
        <f xml:space="preserve"> +E40 +E41</f>
        <v>0</v>
      </c>
      <c r="F42" s="19">
        <f xml:space="preserve"> +F40 +F41</f>
        <v>14265942</v>
      </c>
      <c r="G42" s="19">
        <f t="shared" si="0"/>
        <v>-14265942</v>
      </c>
      <c r="H42" s="19"/>
    </row>
  </sheetData>
  <mergeCells count="12">
    <mergeCell ref="B25:B30"/>
    <mergeCell ref="C25:C27"/>
    <mergeCell ref="C28:C29"/>
    <mergeCell ref="B31:B37"/>
    <mergeCell ref="C31:C33"/>
    <mergeCell ref="C34:C36"/>
    <mergeCell ref="B3:H3"/>
    <mergeCell ref="B5:H5"/>
    <mergeCell ref="B7:D7"/>
    <mergeCell ref="B8:B24"/>
    <mergeCell ref="C8:C17"/>
    <mergeCell ref="C18:C23"/>
  </mergeCells>
  <phoneticPr fontId="1"/>
  <pageMargins left="0.7" right="0.7" top="0.75" bottom="0.75" header="0.3" footer="0.3"/>
  <pageSetup paperSize="9" fitToHeight="0" orientation="portrait" verticalDpi="0" r:id="rId1"/>
  <headerFooter>
    <oddHeader>&amp;L糸田町社会福祉協議会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5E384-6ABF-473B-A0F2-37E8BBAA365A}">
  <dimension ref="B1:H120"/>
  <sheetViews>
    <sheetView workbookViewId="0">
      <selection activeCell="I10" sqref="I10"/>
    </sheetView>
  </sheetViews>
  <sheetFormatPr defaultRowHeight="18" x14ac:dyDescent="0.45"/>
  <cols>
    <col min="1" max="3" width="3" customWidth="1"/>
    <col min="4" max="4" width="54.5" customWidth="1"/>
    <col min="5" max="8" width="21.296875" customWidth="1"/>
  </cols>
  <sheetData>
    <row r="1" spans="2:8" ht="22.8" x14ac:dyDescent="0.45">
      <c r="B1" s="4"/>
      <c r="C1" s="4"/>
      <c r="D1" s="4"/>
      <c r="E1" s="2"/>
      <c r="F1" s="2"/>
      <c r="G1" s="3"/>
      <c r="H1" s="3" t="s">
        <v>48</v>
      </c>
    </row>
    <row r="2" spans="2:8" ht="22.8" x14ac:dyDescent="0.45">
      <c r="B2" s="50" t="s">
        <v>49</v>
      </c>
      <c r="C2" s="50"/>
      <c r="D2" s="50"/>
      <c r="E2" s="50"/>
      <c r="F2" s="50"/>
      <c r="G2" s="50"/>
      <c r="H2" s="50"/>
    </row>
    <row r="3" spans="2:8" ht="22.8" x14ac:dyDescent="0.45">
      <c r="B3" s="51" t="s">
        <v>2</v>
      </c>
      <c r="C3" s="51"/>
      <c r="D3" s="51"/>
      <c r="E3" s="51"/>
      <c r="F3" s="51"/>
      <c r="G3" s="51"/>
      <c r="H3" s="51"/>
    </row>
    <row r="4" spans="2:8" x14ac:dyDescent="0.45">
      <c r="B4" s="5"/>
      <c r="C4" s="5"/>
      <c r="D4" s="5"/>
      <c r="E4" s="5"/>
      <c r="F4" s="2"/>
      <c r="G4" s="2"/>
      <c r="H4" s="5" t="s">
        <v>3</v>
      </c>
    </row>
    <row r="5" spans="2:8" x14ac:dyDescent="0.45">
      <c r="B5" s="52" t="s">
        <v>4</v>
      </c>
      <c r="C5" s="52"/>
      <c r="D5" s="52"/>
      <c r="E5" s="6" t="s">
        <v>5</v>
      </c>
      <c r="F5" s="6" t="s">
        <v>6</v>
      </c>
      <c r="G5" s="6" t="s">
        <v>7</v>
      </c>
      <c r="H5" s="6" t="s">
        <v>8</v>
      </c>
    </row>
    <row r="6" spans="2:8" x14ac:dyDescent="0.45">
      <c r="B6" s="53" t="s">
        <v>9</v>
      </c>
      <c r="C6" s="53" t="s">
        <v>10</v>
      </c>
      <c r="D6" s="7" t="s">
        <v>11</v>
      </c>
      <c r="E6" s="9">
        <f>+E7</f>
        <v>700000</v>
      </c>
      <c r="F6" s="9">
        <f>+F7</f>
        <v>451000</v>
      </c>
      <c r="G6" s="9">
        <f>E6-F6</f>
        <v>249000</v>
      </c>
      <c r="H6" s="9"/>
    </row>
    <row r="7" spans="2:8" x14ac:dyDescent="0.45">
      <c r="B7" s="54"/>
      <c r="C7" s="54"/>
      <c r="D7" s="10" t="s">
        <v>50</v>
      </c>
      <c r="E7" s="12">
        <v>700000</v>
      </c>
      <c r="F7" s="12">
        <v>451000</v>
      </c>
      <c r="G7" s="12">
        <f t="shared" ref="G7:G70" si="0">E7-F7</f>
        <v>249000</v>
      </c>
      <c r="H7" s="12"/>
    </row>
    <row r="8" spans="2:8" x14ac:dyDescent="0.45">
      <c r="B8" s="54"/>
      <c r="C8" s="54"/>
      <c r="D8" s="10" t="s">
        <v>12</v>
      </c>
      <c r="E8" s="12">
        <f>+E9+E11</f>
        <v>35520000</v>
      </c>
      <c r="F8" s="12">
        <f>+F9+F11</f>
        <v>35519700</v>
      </c>
      <c r="G8" s="12">
        <f t="shared" si="0"/>
        <v>300</v>
      </c>
      <c r="H8" s="12"/>
    </row>
    <row r="9" spans="2:8" x14ac:dyDescent="0.45">
      <c r="B9" s="54"/>
      <c r="C9" s="54"/>
      <c r="D9" s="10" t="s">
        <v>51</v>
      </c>
      <c r="E9" s="12">
        <f>+E10</f>
        <v>35320000</v>
      </c>
      <c r="F9" s="12">
        <f>+F10</f>
        <v>35320000</v>
      </c>
      <c r="G9" s="12">
        <f t="shared" si="0"/>
        <v>0</v>
      </c>
      <c r="H9" s="12"/>
    </row>
    <row r="10" spans="2:8" x14ac:dyDescent="0.45">
      <c r="B10" s="54"/>
      <c r="C10" s="54"/>
      <c r="D10" s="10" t="s">
        <v>52</v>
      </c>
      <c r="E10" s="12">
        <v>35320000</v>
      </c>
      <c r="F10" s="12">
        <v>35320000</v>
      </c>
      <c r="G10" s="12">
        <f t="shared" si="0"/>
        <v>0</v>
      </c>
      <c r="H10" s="12"/>
    </row>
    <row r="11" spans="2:8" x14ac:dyDescent="0.45">
      <c r="B11" s="54"/>
      <c r="C11" s="54"/>
      <c r="D11" s="10" t="s">
        <v>53</v>
      </c>
      <c r="E11" s="12">
        <f>+E12</f>
        <v>200000</v>
      </c>
      <c r="F11" s="12">
        <f>+F12</f>
        <v>199700</v>
      </c>
      <c r="G11" s="12">
        <f t="shared" si="0"/>
        <v>300</v>
      </c>
      <c r="H11" s="12"/>
    </row>
    <row r="12" spans="2:8" x14ac:dyDescent="0.45">
      <c r="B12" s="54"/>
      <c r="C12" s="54"/>
      <c r="D12" s="10" t="s">
        <v>54</v>
      </c>
      <c r="E12" s="12">
        <v>200000</v>
      </c>
      <c r="F12" s="12">
        <v>199700</v>
      </c>
      <c r="G12" s="12">
        <f t="shared" si="0"/>
        <v>300</v>
      </c>
      <c r="H12" s="12"/>
    </row>
    <row r="13" spans="2:8" x14ac:dyDescent="0.45">
      <c r="B13" s="54"/>
      <c r="C13" s="54"/>
      <c r="D13" s="10" t="s">
        <v>13</v>
      </c>
      <c r="E13" s="12">
        <f>+E14</f>
        <v>0</v>
      </c>
      <c r="F13" s="12">
        <f>+F14</f>
        <v>0</v>
      </c>
      <c r="G13" s="12">
        <f t="shared" si="0"/>
        <v>0</v>
      </c>
      <c r="H13" s="12"/>
    </row>
    <row r="14" spans="2:8" x14ac:dyDescent="0.45">
      <c r="B14" s="54"/>
      <c r="C14" s="54"/>
      <c r="D14" s="10" t="s">
        <v>55</v>
      </c>
      <c r="E14" s="12">
        <f>+E15</f>
        <v>0</v>
      </c>
      <c r="F14" s="12">
        <f>+F15</f>
        <v>0</v>
      </c>
      <c r="G14" s="12">
        <f t="shared" si="0"/>
        <v>0</v>
      </c>
      <c r="H14" s="12"/>
    </row>
    <row r="15" spans="2:8" x14ac:dyDescent="0.45">
      <c r="B15" s="54"/>
      <c r="C15" s="54"/>
      <c r="D15" s="10" t="s">
        <v>56</v>
      </c>
      <c r="E15" s="12"/>
      <c r="F15" s="12"/>
      <c r="G15" s="12">
        <f t="shared" si="0"/>
        <v>0</v>
      </c>
      <c r="H15" s="12"/>
    </row>
    <row r="16" spans="2:8" x14ac:dyDescent="0.45">
      <c r="B16" s="54"/>
      <c r="C16" s="54"/>
      <c r="D16" s="10" t="s">
        <v>14</v>
      </c>
      <c r="E16" s="12">
        <f>+E17+E20+E29</f>
        <v>62162000</v>
      </c>
      <c r="F16" s="12">
        <f>+F17+F20+F29</f>
        <v>61451611</v>
      </c>
      <c r="G16" s="12">
        <f t="shared" si="0"/>
        <v>710389</v>
      </c>
      <c r="H16" s="12"/>
    </row>
    <row r="17" spans="2:8" x14ac:dyDescent="0.45">
      <c r="B17" s="54"/>
      <c r="C17" s="54"/>
      <c r="D17" s="10" t="s">
        <v>57</v>
      </c>
      <c r="E17" s="12">
        <f>+E18+E19</f>
        <v>0</v>
      </c>
      <c r="F17" s="12">
        <f>+F18+F19</f>
        <v>0</v>
      </c>
      <c r="G17" s="12">
        <f t="shared" si="0"/>
        <v>0</v>
      </c>
      <c r="H17" s="12"/>
    </row>
    <row r="18" spans="2:8" x14ac:dyDescent="0.45">
      <c r="B18" s="54"/>
      <c r="C18" s="54"/>
      <c r="D18" s="10" t="s">
        <v>58</v>
      </c>
      <c r="E18" s="12"/>
      <c r="F18" s="12"/>
      <c r="G18" s="12">
        <f t="shared" si="0"/>
        <v>0</v>
      </c>
      <c r="H18" s="12"/>
    </row>
    <row r="19" spans="2:8" x14ac:dyDescent="0.45">
      <c r="B19" s="54"/>
      <c r="C19" s="54"/>
      <c r="D19" s="10" t="s">
        <v>59</v>
      </c>
      <c r="E19" s="12"/>
      <c r="F19" s="12"/>
      <c r="G19" s="12">
        <f t="shared" si="0"/>
        <v>0</v>
      </c>
      <c r="H19" s="12"/>
    </row>
    <row r="20" spans="2:8" x14ac:dyDescent="0.45">
      <c r="B20" s="54"/>
      <c r="C20" s="54"/>
      <c r="D20" s="10" t="s">
        <v>60</v>
      </c>
      <c r="E20" s="12">
        <f>+E21+E22+E23+E24+E25+E26+E27+E28</f>
        <v>61331000</v>
      </c>
      <c r="F20" s="12">
        <f>+F21+F22+F23+F24+F25+F26+F27+F28</f>
        <v>60641007</v>
      </c>
      <c r="G20" s="12">
        <f t="shared" si="0"/>
        <v>689993</v>
      </c>
      <c r="H20" s="12"/>
    </row>
    <row r="21" spans="2:8" x14ac:dyDescent="0.45">
      <c r="B21" s="54"/>
      <c r="C21" s="54"/>
      <c r="D21" s="10" t="s">
        <v>61</v>
      </c>
      <c r="E21" s="12">
        <v>897000</v>
      </c>
      <c r="F21" s="12">
        <v>897000</v>
      </c>
      <c r="G21" s="12">
        <f t="shared" si="0"/>
        <v>0</v>
      </c>
      <c r="H21" s="12"/>
    </row>
    <row r="22" spans="2:8" x14ac:dyDescent="0.45">
      <c r="B22" s="54"/>
      <c r="C22" s="54"/>
      <c r="D22" s="10" t="s">
        <v>62</v>
      </c>
      <c r="E22" s="12">
        <v>52000</v>
      </c>
      <c r="F22" s="12">
        <v>52000</v>
      </c>
      <c r="G22" s="12">
        <f t="shared" si="0"/>
        <v>0</v>
      </c>
      <c r="H22" s="12"/>
    </row>
    <row r="23" spans="2:8" x14ac:dyDescent="0.45">
      <c r="B23" s="54"/>
      <c r="C23" s="54"/>
      <c r="D23" s="10" t="s">
        <v>63</v>
      </c>
      <c r="E23" s="12">
        <v>23603000</v>
      </c>
      <c r="F23" s="12">
        <v>23570000</v>
      </c>
      <c r="G23" s="12">
        <f t="shared" si="0"/>
        <v>33000</v>
      </c>
      <c r="H23" s="12"/>
    </row>
    <row r="24" spans="2:8" x14ac:dyDescent="0.45">
      <c r="B24" s="54"/>
      <c r="C24" s="54"/>
      <c r="D24" s="10" t="s">
        <v>64</v>
      </c>
      <c r="E24" s="12"/>
      <c r="F24" s="12"/>
      <c r="G24" s="12">
        <f t="shared" si="0"/>
        <v>0</v>
      </c>
      <c r="H24" s="12"/>
    </row>
    <row r="25" spans="2:8" x14ac:dyDescent="0.45">
      <c r="B25" s="54"/>
      <c r="C25" s="54"/>
      <c r="D25" s="10" t="s">
        <v>65</v>
      </c>
      <c r="E25" s="12">
        <v>25844000</v>
      </c>
      <c r="F25" s="12">
        <v>25843441</v>
      </c>
      <c r="G25" s="12">
        <f t="shared" si="0"/>
        <v>559</v>
      </c>
      <c r="H25" s="12"/>
    </row>
    <row r="26" spans="2:8" x14ac:dyDescent="0.45">
      <c r="B26" s="54"/>
      <c r="C26" s="54"/>
      <c r="D26" s="10" t="s">
        <v>66</v>
      </c>
      <c r="E26" s="12">
        <v>9955000</v>
      </c>
      <c r="F26" s="12">
        <v>9955000</v>
      </c>
      <c r="G26" s="12">
        <f t="shared" si="0"/>
        <v>0</v>
      </c>
      <c r="H26" s="12"/>
    </row>
    <row r="27" spans="2:8" x14ac:dyDescent="0.45">
      <c r="B27" s="54"/>
      <c r="C27" s="54"/>
      <c r="D27" s="10" t="s">
        <v>67</v>
      </c>
      <c r="E27" s="12">
        <v>1000</v>
      </c>
      <c r="F27" s="12"/>
      <c r="G27" s="12">
        <f t="shared" si="0"/>
        <v>1000</v>
      </c>
      <c r="H27" s="12"/>
    </row>
    <row r="28" spans="2:8" x14ac:dyDescent="0.45">
      <c r="B28" s="54"/>
      <c r="C28" s="54"/>
      <c r="D28" s="10" t="s">
        <v>68</v>
      </c>
      <c r="E28" s="12">
        <v>979000</v>
      </c>
      <c r="F28" s="12">
        <v>323566</v>
      </c>
      <c r="G28" s="12">
        <f t="shared" si="0"/>
        <v>655434</v>
      </c>
      <c r="H28" s="12"/>
    </row>
    <row r="29" spans="2:8" x14ac:dyDescent="0.45">
      <c r="B29" s="54"/>
      <c r="C29" s="54"/>
      <c r="D29" s="10" t="s">
        <v>69</v>
      </c>
      <c r="E29" s="12">
        <f>+E30+E31</f>
        <v>831000</v>
      </c>
      <c r="F29" s="12">
        <f>+F30+F31</f>
        <v>810604</v>
      </c>
      <c r="G29" s="12">
        <f t="shared" si="0"/>
        <v>20396</v>
      </c>
      <c r="H29" s="12"/>
    </row>
    <row r="30" spans="2:8" x14ac:dyDescent="0.45">
      <c r="B30" s="54"/>
      <c r="C30" s="54"/>
      <c r="D30" s="10" t="s">
        <v>58</v>
      </c>
      <c r="E30" s="12">
        <v>781000</v>
      </c>
      <c r="F30" s="12">
        <v>760604</v>
      </c>
      <c r="G30" s="12">
        <f t="shared" si="0"/>
        <v>20396</v>
      </c>
      <c r="H30" s="12"/>
    </row>
    <row r="31" spans="2:8" x14ac:dyDescent="0.45">
      <c r="B31" s="54"/>
      <c r="C31" s="54"/>
      <c r="D31" s="10" t="s">
        <v>59</v>
      </c>
      <c r="E31" s="12">
        <v>50000</v>
      </c>
      <c r="F31" s="12">
        <v>50000</v>
      </c>
      <c r="G31" s="12">
        <f t="shared" si="0"/>
        <v>0</v>
      </c>
      <c r="H31" s="12"/>
    </row>
    <row r="32" spans="2:8" x14ac:dyDescent="0.45">
      <c r="B32" s="54"/>
      <c r="C32" s="54"/>
      <c r="D32" s="10" t="s">
        <v>15</v>
      </c>
      <c r="E32" s="12">
        <f>+E33+E34+E35</f>
        <v>7258000</v>
      </c>
      <c r="F32" s="12">
        <f>+F33+F34+F35</f>
        <v>4362236</v>
      </c>
      <c r="G32" s="12">
        <f t="shared" si="0"/>
        <v>2895764</v>
      </c>
      <c r="H32" s="12"/>
    </row>
    <row r="33" spans="2:8" x14ac:dyDescent="0.45">
      <c r="B33" s="54"/>
      <c r="C33" s="54"/>
      <c r="D33" s="10" t="s">
        <v>70</v>
      </c>
      <c r="E33" s="12">
        <v>6664000</v>
      </c>
      <c r="F33" s="12">
        <v>3768236</v>
      </c>
      <c r="G33" s="12">
        <f t="shared" si="0"/>
        <v>2895764</v>
      </c>
      <c r="H33" s="12"/>
    </row>
    <row r="34" spans="2:8" x14ac:dyDescent="0.45">
      <c r="B34" s="54"/>
      <c r="C34" s="54"/>
      <c r="D34" s="10" t="s">
        <v>71</v>
      </c>
      <c r="E34" s="12">
        <v>540000</v>
      </c>
      <c r="F34" s="12">
        <v>540000</v>
      </c>
      <c r="G34" s="12">
        <f t="shared" si="0"/>
        <v>0</v>
      </c>
      <c r="H34" s="12"/>
    </row>
    <row r="35" spans="2:8" x14ac:dyDescent="0.45">
      <c r="B35" s="54"/>
      <c r="C35" s="54"/>
      <c r="D35" s="10" t="s">
        <v>72</v>
      </c>
      <c r="E35" s="12">
        <v>54000</v>
      </c>
      <c r="F35" s="12">
        <v>54000</v>
      </c>
      <c r="G35" s="12">
        <f t="shared" si="0"/>
        <v>0</v>
      </c>
      <c r="H35" s="12"/>
    </row>
    <row r="36" spans="2:8" x14ac:dyDescent="0.45">
      <c r="B36" s="54"/>
      <c r="C36" s="54"/>
      <c r="D36" s="10" t="s">
        <v>16</v>
      </c>
      <c r="E36" s="12">
        <f>+E37</f>
        <v>4153000</v>
      </c>
      <c r="F36" s="12">
        <f>+F37</f>
        <v>2971492</v>
      </c>
      <c r="G36" s="12">
        <f t="shared" si="0"/>
        <v>1181508</v>
      </c>
      <c r="H36" s="12"/>
    </row>
    <row r="37" spans="2:8" x14ac:dyDescent="0.45">
      <c r="B37" s="54"/>
      <c r="C37" s="54"/>
      <c r="D37" s="10" t="s">
        <v>73</v>
      </c>
      <c r="E37" s="12">
        <f>+E38</f>
        <v>4153000</v>
      </c>
      <c r="F37" s="12">
        <f>+F38</f>
        <v>2971492</v>
      </c>
      <c r="G37" s="12">
        <f t="shared" si="0"/>
        <v>1181508</v>
      </c>
      <c r="H37" s="12"/>
    </row>
    <row r="38" spans="2:8" x14ac:dyDescent="0.45">
      <c r="B38" s="54"/>
      <c r="C38" s="54"/>
      <c r="D38" s="10" t="s">
        <v>74</v>
      </c>
      <c r="E38" s="12">
        <v>4153000</v>
      </c>
      <c r="F38" s="12">
        <v>2971492</v>
      </c>
      <c r="G38" s="12">
        <f t="shared" si="0"/>
        <v>1181508</v>
      </c>
      <c r="H38" s="12"/>
    </row>
    <row r="39" spans="2:8" x14ac:dyDescent="0.45">
      <c r="B39" s="54"/>
      <c r="C39" s="54"/>
      <c r="D39" s="10" t="s">
        <v>17</v>
      </c>
      <c r="E39" s="12">
        <f>+E40</f>
        <v>3600000</v>
      </c>
      <c r="F39" s="12">
        <f>+F40</f>
        <v>3211130</v>
      </c>
      <c r="G39" s="12">
        <f t="shared" si="0"/>
        <v>388870</v>
      </c>
      <c r="H39" s="12"/>
    </row>
    <row r="40" spans="2:8" x14ac:dyDescent="0.45">
      <c r="B40" s="54"/>
      <c r="C40" s="54"/>
      <c r="D40" s="10" t="s">
        <v>75</v>
      </c>
      <c r="E40" s="12">
        <f>+E41+E42</f>
        <v>3600000</v>
      </c>
      <c r="F40" s="12">
        <f>+F41+F42</f>
        <v>3211130</v>
      </c>
      <c r="G40" s="12">
        <f t="shared" si="0"/>
        <v>388870</v>
      </c>
      <c r="H40" s="12"/>
    </row>
    <row r="41" spans="2:8" x14ac:dyDescent="0.45">
      <c r="B41" s="54"/>
      <c r="C41" s="54"/>
      <c r="D41" s="10" t="s">
        <v>76</v>
      </c>
      <c r="E41" s="12">
        <v>3600000</v>
      </c>
      <c r="F41" s="12">
        <v>3211130</v>
      </c>
      <c r="G41" s="12">
        <f t="shared" si="0"/>
        <v>388870</v>
      </c>
      <c r="H41" s="12"/>
    </row>
    <row r="42" spans="2:8" x14ac:dyDescent="0.45">
      <c r="B42" s="54"/>
      <c r="C42" s="54"/>
      <c r="D42" s="10" t="s">
        <v>77</v>
      </c>
      <c r="E42" s="12"/>
      <c r="F42" s="12"/>
      <c r="G42" s="12">
        <f t="shared" si="0"/>
        <v>0</v>
      </c>
      <c r="H42" s="12"/>
    </row>
    <row r="43" spans="2:8" x14ac:dyDescent="0.45">
      <c r="B43" s="54"/>
      <c r="C43" s="54"/>
      <c r="D43" s="10" t="s">
        <v>18</v>
      </c>
      <c r="E43" s="12">
        <f>+E44</f>
        <v>2000</v>
      </c>
      <c r="F43" s="12">
        <f>+F44</f>
        <v>756</v>
      </c>
      <c r="G43" s="12">
        <f t="shared" si="0"/>
        <v>1244</v>
      </c>
      <c r="H43" s="12"/>
    </row>
    <row r="44" spans="2:8" x14ac:dyDescent="0.45">
      <c r="B44" s="54"/>
      <c r="C44" s="54"/>
      <c r="D44" s="10" t="s">
        <v>78</v>
      </c>
      <c r="E44" s="12">
        <v>2000</v>
      </c>
      <c r="F44" s="12">
        <v>756</v>
      </c>
      <c r="G44" s="12">
        <f t="shared" si="0"/>
        <v>1244</v>
      </c>
      <c r="H44" s="12"/>
    </row>
    <row r="45" spans="2:8" x14ac:dyDescent="0.45">
      <c r="B45" s="54"/>
      <c r="C45" s="54"/>
      <c r="D45" s="10" t="s">
        <v>19</v>
      </c>
      <c r="E45" s="12">
        <f>+E46</f>
        <v>589000</v>
      </c>
      <c r="F45" s="12">
        <f>+F46</f>
        <v>540011</v>
      </c>
      <c r="G45" s="12">
        <f t="shared" si="0"/>
        <v>48989</v>
      </c>
      <c r="H45" s="12"/>
    </row>
    <row r="46" spans="2:8" x14ac:dyDescent="0.45">
      <c r="B46" s="54"/>
      <c r="C46" s="54"/>
      <c r="D46" s="10" t="s">
        <v>79</v>
      </c>
      <c r="E46" s="12">
        <f>+E47+E48</f>
        <v>589000</v>
      </c>
      <c r="F46" s="12">
        <f>+F47+F48</f>
        <v>540011</v>
      </c>
      <c r="G46" s="12">
        <f t="shared" si="0"/>
        <v>48989</v>
      </c>
      <c r="H46" s="12"/>
    </row>
    <row r="47" spans="2:8" x14ac:dyDescent="0.45">
      <c r="B47" s="54"/>
      <c r="C47" s="54"/>
      <c r="D47" s="10" t="s">
        <v>80</v>
      </c>
      <c r="E47" s="12">
        <v>81000</v>
      </c>
      <c r="F47" s="12">
        <v>80940</v>
      </c>
      <c r="G47" s="12">
        <f t="shared" si="0"/>
        <v>60</v>
      </c>
      <c r="H47" s="12"/>
    </row>
    <row r="48" spans="2:8" x14ac:dyDescent="0.45">
      <c r="B48" s="54"/>
      <c r="C48" s="54"/>
      <c r="D48" s="10" t="s">
        <v>81</v>
      </c>
      <c r="E48" s="12">
        <v>508000</v>
      </c>
      <c r="F48" s="12">
        <v>459071</v>
      </c>
      <c r="G48" s="12">
        <f t="shared" si="0"/>
        <v>48929</v>
      </c>
      <c r="H48" s="12"/>
    </row>
    <row r="49" spans="2:8" x14ac:dyDescent="0.45">
      <c r="B49" s="54"/>
      <c r="C49" s="55"/>
      <c r="D49" s="14" t="s">
        <v>20</v>
      </c>
      <c r="E49" s="16">
        <f>+E6+E8+E13+E16+E32+E36+E39+E43+E45</f>
        <v>113984000</v>
      </c>
      <c r="F49" s="16">
        <f>+F6+F8+F13+F16+F32+F36+F39+F43+F45</f>
        <v>108507936</v>
      </c>
      <c r="G49" s="16">
        <f t="shared" si="0"/>
        <v>5476064</v>
      </c>
      <c r="H49" s="16"/>
    </row>
    <row r="50" spans="2:8" x14ac:dyDescent="0.45">
      <c r="B50" s="54"/>
      <c r="C50" s="53" t="s">
        <v>21</v>
      </c>
      <c r="D50" s="10" t="s">
        <v>22</v>
      </c>
      <c r="E50" s="12">
        <f>+E51+E52+E53+E54+E55+E56</f>
        <v>78825000</v>
      </c>
      <c r="F50" s="12">
        <f>+F51+F52+F53+F54+F55+F56</f>
        <v>73999865</v>
      </c>
      <c r="G50" s="12">
        <f t="shared" si="0"/>
        <v>4825135</v>
      </c>
      <c r="H50" s="12"/>
    </row>
    <row r="51" spans="2:8" x14ac:dyDescent="0.45">
      <c r="B51" s="54"/>
      <c r="C51" s="54"/>
      <c r="D51" s="10" t="s">
        <v>82</v>
      </c>
      <c r="E51" s="12">
        <v>255000</v>
      </c>
      <c r="F51" s="12">
        <v>152500</v>
      </c>
      <c r="G51" s="12">
        <f t="shared" si="0"/>
        <v>102500</v>
      </c>
      <c r="H51" s="12"/>
    </row>
    <row r="52" spans="2:8" x14ac:dyDescent="0.45">
      <c r="B52" s="54"/>
      <c r="C52" s="54"/>
      <c r="D52" s="10" t="s">
        <v>83</v>
      </c>
      <c r="E52" s="12">
        <v>22833000</v>
      </c>
      <c r="F52" s="12">
        <v>22372299</v>
      </c>
      <c r="G52" s="12">
        <f t="shared" si="0"/>
        <v>460701</v>
      </c>
      <c r="H52" s="12"/>
    </row>
    <row r="53" spans="2:8" x14ac:dyDescent="0.45">
      <c r="B53" s="54"/>
      <c r="C53" s="54"/>
      <c r="D53" s="10" t="s">
        <v>84</v>
      </c>
      <c r="E53" s="12">
        <v>7818000</v>
      </c>
      <c r="F53" s="12">
        <v>7720933</v>
      </c>
      <c r="G53" s="12">
        <f t="shared" si="0"/>
        <v>97067</v>
      </c>
      <c r="H53" s="12"/>
    </row>
    <row r="54" spans="2:8" x14ac:dyDescent="0.45">
      <c r="B54" s="54"/>
      <c r="C54" s="54"/>
      <c r="D54" s="10" t="s">
        <v>85</v>
      </c>
      <c r="E54" s="12">
        <v>34547000</v>
      </c>
      <c r="F54" s="12">
        <v>30688327</v>
      </c>
      <c r="G54" s="12">
        <f t="shared" si="0"/>
        <v>3858673</v>
      </c>
      <c r="H54" s="12"/>
    </row>
    <row r="55" spans="2:8" x14ac:dyDescent="0.45">
      <c r="B55" s="54"/>
      <c r="C55" s="54"/>
      <c r="D55" s="10" t="s">
        <v>86</v>
      </c>
      <c r="E55" s="12">
        <v>7947000</v>
      </c>
      <c r="F55" s="12">
        <v>7946100</v>
      </c>
      <c r="G55" s="12">
        <f t="shared" si="0"/>
        <v>900</v>
      </c>
      <c r="H55" s="12"/>
    </row>
    <row r="56" spans="2:8" x14ac:dyDescent="0.45">
      <c r="B56" s="54"/>
      <c r="C56" s="54"/>
      <c r="D56" s="10" t="s">
        <v>87</v>
      </c>
      <c r="E56" s="12">
        <v>5425000</v>
      </c>
      <c r="F56" s="12">
        <v>5119706</v>
      </c>
      <c r="G56" s="12">
        <f t="shared" si="0"/>
        <v>305294</v>
      </c>
      <c r="H56" s="12"/>
    </row>
    <row r="57" spans="2:8" x14ac:dyDescent="0.45">
      <c r="B57" s="54"/>
      <c r="C57" s="54"/>
      <c r="D57" s="10" t="s">
        <v>23</v>
      </c>
      <c r="E57" s="12">
        <f>+E58+E59+E60+E61+E62+E63+E64+E65+E66+E67+E68+E69</f>
        <v>46263000</v>
      </c>
      <c r="F57" s="12">
        <f>+F58+F59+F60+F61+F62+F63+F64+F65+F66+F67+F68+F69</f>
        <v>39259093</v>
      </c>
      <c r="G57" s="12">
        <f t="shared" si="0"/>
        <v>7003907</v>
      </c>
      <c r="H57" s="12"/>
    </row>
    <row r="58" spans="2:8" x14ac:dyDescent="0.45">
      <c r="B58" s="54"/>
      <c r="C58" s="54"/>
      <c r="D58" s="10" t="s">
        <v>88</v>
      </c>
      <c r="E58" s="12">
        <v>18000</v>
      </c>
      <c r="F58" s="12"/>
      <c r="G58" s="12">
        <f t="shared" si="0"/>
        <v>18000</v>
      </c>
      <c r="H58" s="12"/>
    </row>
    <row r="59" spans="2:8" x14ac:dyDescent="0.45">
      <c r="B59" s="54"/>
      <c r="C59" s="54"/>
      <c r="D59" s="10" t="s">
        <v>89</v>
      </c>
      <c r="E59" s="12">
        <v>6096000</v>
      </c>
      <c r="F59" s="12">
        <v>5933868</v>
      </c>
      <c r="G59" s="12">
        <f t="shared" si="0"/>
        <v>162132</v>
      </c>
      <c r="H59" s="12"/>
    </row>
    <row r="60" spans="2:8" x14ac:dyDescent="0.45">
      <c r="B60" s="54"/>
      <c r="C60" s="54"/>
      <c r="D60" s="10" t="s">
        <v>90</v>
      </c>
      <c r="E60" s="12">
        <v>757000</v>
      </c>
      <c r="F60" s="12">
        <v>629997</v>
      </c>
      <c r="G60" s="12">
        <f t="shared" si="0"/>
        <v>127003</v>
      </c>
      <c r="H60" s="12"/>
    </row>
    <row r="61" spans="2:8" x14ac:dyDescent="0.45">
      <c r="B61" s="54"/>
      <c r="C61" s="54"/>
      <c r="D61" s="10" t="s">
        <v>91</v>
      </c>
      <c r="E61" s="12">
        <v>13960000</v>
      </c>
      <c r="F61" s="12">
        <v>11646897</v>
      </c>
      <c r="G61" s="12">
        <f t="shared" si="0"/>
        <v>2313103</v>
      </c>
      <c r="H61" s="12"/>
    </row>
    <row r="62" spans="2:8" x14ac:dyDescent="0.45">
      <c r="B62" s="54"/>
      <c r="C62" s="54"/>
      <c r="D62" s="10" t="s">
        <v>92</v>
      </c>
      <c r="E62" s="12">
        <v>7580000</v>
      </c>
      <c r="F62" s="12">
        <v>4387130</v>
      </c>
      <c r="G62" s="12">
        <f t="shared" si="0"/>
        <v>3192870</v>
      </c>
      <c r="H62" s="12"/>
    </row>
    <row r="63" spans="2:8" x14ac:dyDescent="0.45">
      <c r="B63" s="54"/>
      <c r="C63" s="54"/>
      <c r="D63" s="10" t="s">
        <v>93</v>
      </c>
      <c r="E63" s="12">
        <v>8835000</v>
      </c>
      <c r="F63" s="12">
        <v>8150811</v>
      </c>
      <c r="G63" s="12">
        <f t="shared" si="0"/>
        <v>684189</v>
      </c>
      <c r="H63" s="12"/>
    </row>
    <row r="64" spans="2:8" x14ac:dyDescent="0.45">
      <c r="B64" s="54"/>
      <c r="C64" s="54"/>
      <c r="D64" s="10" t="s">
        <v>94</v>
      </c>
      <c r="E64" s="12">
        <v>1729000</v>
      </c>
      <c r="F64" s="12">
        <v>1526469</v>
      </c>
      <c r="G64" s="12">
        <f t="shared" si="0"/>
        <v>202531</v>
      </c>
      <c r="H64" s="12"/>
    </row>
    <row r="65" spans="2:8" x14ac:dyDescent="0.45">
      <c r="B65" s="54"/>
      <c r="C65" s="54"/>
      <c r="D65" s="10" t="s">
        <v>95</v>
      </c>
      <c r="E65" s="12"/>
      <c r="F65" s="12"/>
      <c r="G65" s="12">
        <f t="shared" si="0"/>
        <v>0</v>
      </c>
      <c r="H65" s="12"/>
    </row>
    <row r="66" spans="2:8" x14ac:dyDescent="0.45">
      <c r="B66" s="54"/>
      <c r="C66" s="54"/>
      <c r="D66" s="10" t="s">
        <v>96</v>
      </c>
      <c r="E66" s="12">
        <v>223000</v>
      </c>
      <c r="F66" s="12">
        <v>188424</v>
      </c>
      <c r="G66" s="12">
        <f t="shared" si="0"/>
        <v>34576</v>
      </c>
      <c r="H66" s="12"/>
    </row>
    <row r="67" spans="2:8" x14ac:dyDescent="0.45">
      <c r="B67" s="54"/>
      <c r="C67" s="54"/>
      <c r="D67" s="10" t="s">
        <v>97</v>
      </c>
      <c r="E67" s="12">
        <v>3621000</v>
      </c>
      <c r="F67" s="12">
        <v>3565282</v>
      </c>
      <c r="G67" s="12">
        <f t="shared" si="0"/>
        <v>55718</v>
      </c>
      <c r="H67" s="12"/>
    </row>
    <row r="68" spans="2:8" x14ac:dyDescent="0.45">
      <c r="B68" s="54"/>
      <c r="C68" s="54"/>
      <c r="D68" s="10" t="s">
        <v>98</v>
      </c>
      <c r="E68" s="12">
        <v>3270000</v>
      </c>
      <c r="F68" s="12">
        <v>3056915</v>
      </c>
      <c r="G68" s="12">
        <f t="shared" si="0"/>
        <v>213085</v>
      </c>
      <c r="H68" s="12"/>
    </row>
    <row r="69" spans="2:8" x14ac:dyDescent="0.45">
      <c r="B69" s="54"/>
      <c r="C69" s="54"/>
      <c r="D69" s="10" t="s">
        <v>99</v>
      </c>
      <c r="E69" s="12">
        <v>174000</v>
      </c>
      <c r="F69" s="12">
        <v>173300</v>
      </c>
      <c r="G69" s="12">
        <f t="shared" si="0"/>
        <v>700</v>
      </c>
      <c r="H69" s="12"/>
    </row>
    <row r="70" spans="2:8" x14ac:dyDescent="0.45">
      <c r="B70" s="54"/>
      <c r="C70" s="54"/>
      <c r="D70" s="10" t="s">
        <v>24</v>
      </c>
      <c r="E70" s="12">
        <f>+E71+E72+E73+E74+E75+E76+E77+E78+E79+E80</f>
        <v>2192000</v>
      </c>
      <c r="F70" s="12">
        <f>+F71+F72+F73+F74+F75+F76+F77+F78+F79+F80</f>
        <v>1917878</v>
      </c>
      <c r="G70" s="12">
        <f t="shared" si="0"/>
        <v>274122</v>
      </c>
      <c r="H70" s="12"/>
    </row>
    <row r="71" spans="2:8" x14ac:dyDescent="0.45">
      <c r="B71" s="54"/>
      <c r="C71" s="54"/>
      <c r="D71" s="10" t="s">
        <v>100</v>
      </c>
      <c r="E71" s="12">
        <v>701000</v>
      </c>
      <c r="F71" s="12">
        <v>650864</v>
      </c>
      <c r="G71" s="12">
        <f t="shared" ref="G71:G120" si="1">E71-F71</f>
        <v>50136</v>
      </c>
      <c r="H71" s="12"/>
    </row>
    <row r="72" spans="2:8" x14ac:dyDescent="0.45">
      <c r="B72" s="54"/>
      <c r="C72" s="54"/>
      <c r="D72" s="10" t="s">
        <v>101</v>
      </c>
      <c r="E72" s="12"/>
      <c r="F72" s="12"/>
      <c r="G72" s="12">
        <f t="shared" si="1"/>
        <v>0</v>
      </c>
      <c r="H72" s="12"/>
    </row>
    <row r="73" spans="2:8" x14ac:dyDescent="0.45">
      <c r="B73" s="54"/>
      <c r="C73" s="54"/>
      <c r="D73" s="10" t="s">
        <v>102</v>
      </c>
      <c r="E73" s="12">
        <v>80000</v>
      </c>
      <c r="F73" s="12"/>
      <c r="G73" s="12">
        <f t="shared" si="1"/>
        <v>80000</v>
      </c>
      <c r="H73" s="12"/>
    </row>
    <row r="74" spans="2:8" x14ac:dyDescent="0.45">
      <c r="B74" s="54"/>
      <c r="C74" s="54"/>
      <c r="D74" s="10" t="s">
        <v>103</v>
      </c>
      <c r="E74" s="12">
        <v>601000</v>
      </c>
      <c r="F74" s="12">
        <v>519676</v>
      </c>
      <c r="G74" s="12">
        <f t="shared" si="1"/>
        <v>81324</v>
      </c>
      <c r="H74" s="12"/>
    </row>
    <row r="75" spans="2:8" x14ac:dyDescent="0.45">
      <c r="B75" s="54"/>
      <c r="C75" s="54"/>
      <c r="D75" s="10" t="s">
        <v>90</v>
      </c>
      <c r="E75" s="12">
        <v>288000</v>
      </c>
      <c r="F75" s="12">
        <v>283078</v>
      </c>
      <c r="G75" s="12">
        <f t="shared" si="1"/>
        <v>4922</v>
      </c>
      <c r="H75" s="12"/>
    </row>
    <row r="76" spans="2:8" x14ac:dyDescent="0.45">
      <c r="B76" s="54"/>
      <c r="C76" s="54"/>
      <c r="D76" s="10" t="s">
        <v>104</v>
      </c>
      <c r="E76" s="12">
        <v>16000</v>
      </c>
      <c r="F76" s="12">
        <v>1680</v>
      </c>
      <c r="G76" s="12">
        <f t="shared" si="1"/>
        <v>14320</v>
      </c>
      <c r="H76" s="12"/>
    </row>
    <row r="77" spans="2:8" x14ac:dyDescent="0.45">
      <c r="B77" s="54"/>
      <c r="C77" s="54"/>
      <c r="D77" s="10" t="s">
        <v>105</v>
      </c>
      <c r="E77" s="12">
        <v>221000</v>
      </c>
      <c r="F77" s="12">
        <v>219076</v>
      </c>
      <c r="G77" s="12">
        <f t="shared" si="1"/>
        <v>1924</v>
      </c>
      <c r="H77" s="12"/>
    </row>
    <row r="78" spans="2:8" x14ac:dyDescent="0.45">
      <c r="B78" s="54"/>
      <c r="C78" s="54"/>
      <c r="D78" s="10" t="s">
        <v>96</v>
      </c>
      <c r="E78" s="12">
        <v>40000</v>
      </c>
      <c r="F78" s="12">
        <v>33504</v>
      </c>
      <c r="G78" s="12">
        <f t="shared" si="1"/>
        <v>6496</v>
      </c>
      <c r="H78" s="12"/>
    </row>
    <row r="79" spans="2:8" x14ac:dyDescent="0.45">
      <c r="B79" s="54"/>
      <c r="C79" s="54"/>
      <c r="D79" s="10" t="s">
        <v>106</v>
      </c>
      <c r="E79" s="12">
        <v>50000</v>
      </c>
      <c r="F79" s="12">
        <v>28000</v>
      </c>
      <c r="G79" s="12">
        <f t="shared" si="1"/>
        <v>22000</v>
      </c>
      <c r="H79" s="12"/>
    </row>
    <row r="80" spans="2:8" x14ac:dyDescent="0.45">
      <c r="B80" s="54"/>
      <c r="C80" s="54"/>
      <c r="D80" s="10" t="s">
        <v>107</v>
      </c>
      <c r="E80" s="12">
        <v>195000</v>
      </c>
      <c r="F80" s="12">
        <v>182000</v>
      </c>
      <c r="G80" s="12">
        <f t="shared" si="1"/>
        <v>13000</v>
      </c>
      <c r="H80" s="12"/>
    </row>
    <row r="81" spans="2:8" x14ac:dyDescent="0.45">
      <c r="B81" s="54"/>
      <c r="C81" s="54"/>
      <c r="D81" s="10" t="s">
        <v>25</v>
      </c>
      <c r="E81" s="12">
        <f>+E82+E87</f>
        <v>250000</v>
      </c>
      <c r="F81" s="12">
        <f>+F82+F87</f>
        <v>249700</v>
      </c>
      <c r="G81" s="12">
        <f t="shared" si="1"/>
        <v>300</v>
      </c>
      <c r="H81" s="12"/>
    </row>
    <row r="82" spans="2:8" x14ac:dyDescent="0.45">
      <c r="B82" s="54"/>
      <c r="C82" s="54"/>
      <c r="D82" s="10" t="s">
        <v>108</v>
      </c>
      <c r="E82" s="12">
        <f>+E83+E84+E85+E86</f>
        <v>200000</v>
      </c>
      <c r="F82" s="12">
        <f>+F83+F84+F85+F86</f>
        <v>199700</v>
      </c>
      <c r="G82" s="12">
        <f t="shared" si="1"/>
        <v>300</v>
      </c>
      <c r="H82" s="12"/>
    </row>
    <row r="83" spans="2:8" x14ac:dyDescent="0.45">
      <c r="B83" s="54"/>
      <c r="C83" s="54"/>
      <c r="D83" s="10" t="s">
        <v>109</v>
      </c>
      <c r="E83" s="12">
        <v>75000</v>
      </c>
      <c r="F83" s="12">
        <v>75000</v>
      </c>
      <c r="G83" s="12">
        <f t="shared" si="1"/>
        <v>0</v>
      </c>
      <c r="H83" s="12"/>
    </row>
    <row r="84" spans="2:8" x14ac:dyDescent="0.45">
      <c r="B84" s="54"/>
      <c r="C84" s="54"/>
      <c r="D84" s="10" t="s">
        <v>110</v>
      </c>
      <c r="E84" s="12">
        <v>40000</v>
      </c>
      <c r="F84" s="12">
        <v>40000</v>
      </c>
      <c r="G84" s="12">
        <f t="shared" si="1"/>
        <v>0</v>
      </c>
      <c r="H84" s="12"/>
    </row>
    <row r="85" spans="2:8" x14ac:dyDescent="0.45">
      <c r="B85" s="54"/>
      <c r="C85" s="54"/>
      <c r="D85" s="10" t="s">
        <v>111</v>
      </c>
      <c r="E85" s="12">
        <v>75000</v>
      </c>
      <c r="F85" s="12">
        <v>74700</v>
      </c>
      <c r="G85" s="12">
        <f t="shared" si="1"/>
        <v>300</v>
      </c>
      <c r="H85" s="12"/>
    </row>
    <row r="86" spans="2:8" x14ac:dyDescent="0.45">
      <c r="B86" s="54"/>
      <c r="C86" s="54"/>
      <c r="D86" s="10" t="s">
        <v>112</v>
      </c>
      <c r="E86" s="12">
        <v>10000</v>
      </c>
      <c r="F86" s="12">
        <v>10000</v>
      </c>
      <c r="G86" s="12">
        <f t="shared" si="1"/>
        <v>0</v>
      </c>
      <c r="H86" s="12"/>
    </row>
    <row r="87" spans="2:8" x14ac:dyDescent="0.45">
      <c r="B87" s="54"/>
      <c r="C87" s="54"/>
      <c r="D87" s="10" t="s">
        <v>113</v>
      </c>
      <c r="E87" s="12">
        <v>50000</v>
      </c>
      <c r="F87" s="12">
        <v>50000</v>
      </c>
      <c r="G87" s="12">
        <f t="shared" si="1"/>
        <v>0</v>
      </c>
      <c r="H87" s="12"/>
    </row>
    <row r="88" spans="2:8" x14ac:dyDescent="0.45">
      <c r="B88" s="54"/>
      <c r="C88" s="54"/>
      <c r="D88" s="10" t="s">
        <v>26</v>
      </c>
      <c r="E88" s="12">
        <f>+E89</f>
        <v>1807000</v>
      </c>
      <c r="F88" s="12">
        <f>+F89</f>
        <v>1001000</v>
      </c>
      <c r="G88" s="12">
        <f t="shared" si="1"/>
        <v>806000</v>
      </c>
      <c r="H88" s="12"/>
    </row>
    <row r="89" spans="2:8" x14ac:dyDescent="0.45">
      <c r="B89" s="54"/>
      <c r="C89" s="54"/>
      <c r="D89" s="10" t="s">
        <v>114</v>
      </c>
      <c r="E89" s="12">
        <f>+E90</f>
        <v>1807000</v>
      </c>
      <c r="F89" s="12">
        <f>+F90</f>
        <v>1001000</v>
      </c>
      <c r="G89" s="12">
        <f t="shared" si="1"/>
        <v>806000</v>
      </c>
      <c r="H89" s="12"/>
    </row>
    <row r="90" spans="2:8" x14ac:dyDescent="0.45">
      <c r="B90" s="54"/>
      <c r="C90" s="54"/>
      <c r="D90" s="10" t="s">
        <v>115</v>
      </c>
      <c r="E90" s="12">
        <v>1807000</v>
      </c>
      <c r="F90" s="12">
        <v>1001000</v>
      </c>
      <c r="G90" s="12">
        <f t="shared" si="1"/>
        <v>806000</v>
      </c>
      <c r="H90" s="12"/>
    </row>
    <row r="91" spans="2:8" x14ac:dyDescent="0.45">
      <c r="B91" s="54"/>
      <c r="C91" s="55"/>
      <c r="D91" s="14" t="s">
        <v>27</v>
      </c>
      <c r="E91" s="16">
        <f>+E50+E57+E70+E81+E88</f>
        <v>129337000</v>
      </c>
      <c r="F91" s="16">
        <f>+F50+F57+F70+F81+F88</f>
        <v>116427536</v>
      </c>
      <c r="G91" s="16">
        <f t="shared" si="1"/>
        <v>12909464</v>
      </c>
      <c r="H91" s="16"/>
    </row>
    <row r="92" spans="2:8" x14ac:dyDescent="0.45">
      <c r="B92" s="55"/>
      <c r="C92" s="17" t="s">
        <v>28</v>
      </c>
      <c r="D92" s="18"/>
      <c r="E92" s="19">
        <f xml:space="preserve"> +E49 - E91</f>
        <v>-15353000</v>
      </c>
      <c r="F92" s="19">
        <f xml:space="preserve"> +F49 - F91</f>
        <v>-7919600</v>
      </c>
      <c r="G92" s="19">
        <f t="shared" si="1"/>
        <v>-7433400</v>
      </c>
      <c r="H92" s="19"/>
    </row>
    <row r="93" spans="2:8" x14ac:dyDescent="0.45">
      <c r="B93" s="53" t="s">
        <v>29</v>
      </c>
      <c r="C93" s="53" t="s">
        <v>10</v>
      </c>
      <c r="D93" s="10" t="s">
        <v>30</v>
      </c>
      <c r="E93" s="12">
        <f>+E94</f>
        <v>0</v>
      </c>
      <c r="F93" s="12">
        <f>+F94</f>
        <v>0</v>
      </c>
      <c r="G93" s="12">
        <f t="shared" si="1"/>
        <v>0</v>
      </c>
      <c r="H93" s="12"/>
    </row>
    <row r="94" spans="2:8" x14ac:dyDescent="0.45">
      <c r="B94" s="54"/>
      <c r="C94" s="54"/>
      <c r="D94" s="10" t="s">
        <v>116</v>
      </c>
      <c r="E94" s="12"/>
      <c r="F94" s="12"/>
      <c r="G94" s="12">
        <f t="shared" si="1"/>
        <v>0</v>
      </c>
      <c r="H94" s="12"/>
    </row>
    <row r="95" spans="2:8" x14ac:dyDescent="0.45">
      <c r="B95" s="54"/>
      <c r="C95" s="54"/>
      <c r="D95" s="10" t="s">
        <v>31</v>
      </c>
      <c r="E95" s="12">
        <f>+E96</f>
        <v>700000</v>
      </c>
      <c r="F95" s="12">
        <f>+F96</f>
        <v>700000</v>
      </c>
      <c r="G95" s="12">
        <f t="shared" si="1"/>
        <v>0</v>
      </c>
      <c r="H95" s="12"/>
    </row>
    <row r="96" spans="2:8" x14ac:dyDescent="0.45">
      <c r="B96" s="54"/>
      <c r="C96" s="54"/>
      <c r="D96" s="10" t="s">
        <v>117</v>
      </c>
      <c r="E96" s="12">
        <v>700000</v>
      </c>
      <c r="F96" s="12">
        <v>700000</v>
      </c>
      <c r="G96" s="12">
        <f t="shared" si="1"/>
        <v>0</v>
      </c>
      <c r="H96" s="12"/>
    </row>
    <row r="97" spans="2:8" x14ac:dyDescent="0.45">
      <c r="B97" s="54"/>
      <c r="C97" s="55"/>
      <c r="D97" s="14" t="s">
        <v>32</v>
      </c>
      <c r="E97" s="16">
        <f>+E93+E95</f>
        <v>700000</v>
      </c>
      <c r="F97" s="16">
        <f>+F93+F95</f>
        <v>700000</v>
      </c>
      <c r="G97" s="16">
        <f t="shared" si="1"/>
        <v>0</v>
      </c>
      <c r="H97" s="16"/>
    </row>
    <row r="98" spans="2:8" x14ac:dyDescent="0.45">
      <c r="B98" s="54"/>
      <c r="C98" s="53" t="s">
        <v>21</v>
      </c>
      <c r="D98" s="10" t="s">
        <v>33</v>
      </c>
      <c r="E98" s="12">
        <f>+E99+E100</f>
        <v>1493000</v>
      </c>
      <c r="F98" s="12">
        <f>+F99+F100</f>
        <v>1355203</v>
      </c>
      <c r="G98" s="12">
        <f t="shared" si="1"/>
        <v>137797</v>
      </c>
      <c r="H98" s="12"/>
    </row>
    <row r="99" spans="2:8" x14ac:dyDescent="0.45">
      <c r="B99" s="54"/>
      <c r="C99" s="54"/>
      <c r="D99" s="10" t="s">
        <v>118</v>
      </c>
      <c r="E99" s="12"/>
      <c r="F99" s="12"/>
      <c r="G99" s="12">
        <f t="shared" si="1"/>
        <v>0</v>
      </c>
      <c r="H99" s="12"/>
    </row>
    <row r="100" spans="2:8" x14ac:dyDescent="0.45">
      <c r="B100" s="54"/>
      <c r="C100" s="54"/>
      <c r="D100" s="10" t="s">
        <v>119</v>
      </c>
      <c r="E100" s="12">
        <v>1493000</v>
      </c>
      <c r="F100" s="12">
        <v>1355203</v>
      </c>
      <c r="G100" s="12">
        <f t="shared" si="1"/>
        <v>137797</v>
      </c>
      <c r="H100" s="12"/>
    </row>
    <row r="101" spans="2:8" x14ac:dyDescent="0.45">
      <c r="B101" s="54"/>
      <c r="C101" s="55"/>
      <c r="D101" s="14" t="s">
        <v>34</v>
      </c>
      <c r="E101" s="16">
        <f>+E98</f>
        <v>1493000</v>
      </c>
      <c r="F101" s="16">
        <f>+F98</f>
        <v>1355203</v>
      </c>
      <c r="G101" s="16">
        <f t="shared" si="1"/>
        <v>137797</v>
      </c>
      <c r="H101" s="16"/>
    </row>
    <row r="102" spans="2:8" x14ac:dyDescent="0.45">
      <c r="B102" s="55"/>
      <c r="C102" s="20" t="s">
        <v>35</v>
      </c>
      <c r="D102" s="18"/>
      <c r="E102" s="19">
        <f xml:space="preserve"> +E97 - E101</f>
        <v>-793000</v>
      </c>
      <c r="F102" s="19">
        <f xml:space="preserve"> +F97 - F101</f>
        <v>-655203</v>
      </c>
      <c r="G102" s="19">
        <f t="shared" si="1"/>
        <v>-137797</v>
      </c>
      <c r="H102" s="19"/>
    </row>
    <row r="103" spans="2:8" x14ac:dyDescent="0.45">
      <c r="B103" s="53" t="s">
        <v>36</v>
      </c>
      <c r="C103" s="53" t="s">
        <v>10</v>
      </c>
      <c r="D103" s="10" t="s">
        <v>37</v>
      </c>
      <c r="E103" s="12">
        <f>+E104+E105</f>
        <v>373000</v>
      </c>
      <c r="F103" s="12">
        <f>+F104+F105</f>
        <v>373000</v>
      </c>
      <c r="G103" s="12">
        <f t="shared" si="1"/>
        <v>0</v>
      </c>
      <c r="H103" s="12"/>
    </row>
    <row r="104" spans="2:8" x14ac:dyDescent="0.45">
      <c r="B104" s="54"/>
      <c r="C104" s="54"/>
      <c r="D104" s="10" t="s">
        <v>120</v>
      </c>
      <c r="E104" s="12">
        <v>373000</v>
      </c>
      <c r="F104" s="12">
        <v>373000</v>
      </c>
      <c r="G104" s="12">
        <f t="shared" si="1"/>
        <v>0</v>
      </c>
      <c r="H104" s="12"/>
    </row>
    <row r="105" spans="2:8" x14ac:dyDescent="0.45">
      <c r="B105" s="54"/>
      <c r="C105" s="54"/>
      <c r="D105" s="10" t="s">
        <v>121</v>
      </c>
      <c r="E105" s="12"/>
      <c r="F105" s="12"/>
      <c r="G105" s="12">
        <f t="shared" si="1"/>
        <v>0</v>
      </c>
      <c r="H105" s="12"/>
    </row>
    <row r="106" spans="2:8" x14ac:dyDescent="0.45">
      <c r="B106" s="54"/>
      <c r="C106" s="54"/>
      <c r="D106" s="10" t="s">
        <v>38</v>
      </c>
      <c r="E106" s="12">
        <f>+E107</f>
        <v>7866000</v>
      </c>
      <c r="F106" s="12">
        <f>+F107</f>
        <v>7865160</v>
      </c>
      <c r="G106" s="12">
        <f t="shared" si="1"/>
        <v>840</v>
      </c>
      <c r="H106" s="12"/>
    </row>
    <row r="107" spans="2:8" x14ac:dyDescent="0.45">
      <c r="B107" s="54"/>
      <c r="C107" s="54"/>
      <c r="D107" s="10" t="s">
        <v>122</v>
      </c>
      <c r="E107" s="12">
        <v>7866000</v>
      </c>
      <c r="F107" s="12">
        <v>7865160</v>
      </c>
      <c r="G107" s="12">
        <f t="shared" si="1"/>
        <v>840</v>
      </c>
      <c r="H107" s="12"/>
    </row>
    <row r="108" spans="2:8" x14ac:dyDescent="0.45">
      <c r="B108" s="54"/>
      <c r="C108" s="55"/>
      <c r="D108" s="14" t="s">
        <v>39</v>
      </c>
      <c r="E108" s="16">
        <f>+E103+E106</f>
        <v>8239000</v>
      </c>
      <c r="F108" s="16">
        <f>+F103+F106</f>
        <v>8238160</v>
      </c>
      <c r="G108" s="16">
        <f t="shared" si="1"/>
        <v>840</v>
      </c>
      <c r="H108" s="16"/>
    </row>
    <row r="109" spans="2:8" x14ac:dyDescent="0.45">
      <c r="B109" s="54"/>
      <c r="C109" s="53" t="s">
        <v>21</v>
      </c>
      <c r="D109" s="10" t="s">
        <v>40</v>
      </c>
      <c r="E109" s="12">
        <f>+E110+E111</f>
        <v>1235000</v>
      </c>
      <c r="F109" s="12">
        <f>+F110+F111</f>
        <v>1233500</v>
      </c>
      <c r="G109" s="12">
        <f t="shared" si="1"/>
        <v>1500</v>
      </c>
      <c r="H109" s="12"/>
    </row>
    <row r="110" spans="2:8" x14ac:dyDescent="0.45">
      <c r="B110" s="54"/>
      <c r="C110" s="54"/>
      <c r="D110" s="10" t="s">
        <v>123</v>
      </c>
      <c r="E110" s="12">
        <v>135000</v>
      </c>
      <c r="F110" s="12">
        <v>133500</v>
      </c>
      <c r="G110" s="12">
        <f t="shared" si="1"/>
        <v>1500</v>
      </c>
      <c r="H110" s="12"/>
    </row>
    <row r="111" spans="2:8" x14ac:dyDescent="0.45">
      <c r="B111" s="54"/>
      <c r="C111" s="54"/>
      <c r="D111" s="10" t="s">
        <v>124</v>
      </c>
      <c r="E111" s="12">
        <v>1100000</v>
      </c>
      <c r="F111" s="12">
        <v>1100000</v>
      </c>
      <c r="G111" s="12">
        <f t="shared" si="1"/>
        <v>0</v>
      </c>
      <c r="H111" s="12"/>
    </row>
    <row r="112" spans="2:8" x14ac:dyDescent="0.45">
      <c r="B112" s="54"/>
      <c r="C112" s="54"/>
      <c r="D112" s="21" t="s">
        <v>41</v>
      </c>
      <c r="E112" s="22">
        <f>+E113</f>
        <v>1737000</v>
      </c>
      <c r="F112" s="22">
        <f>+F113</f>
        <v>1733280</v>
      </c>
      <c r="G112" s="22">
        <f t="shared" si="1"/>
        <v>3720</v>
      </c>
      <c r="H112" s="22"/>
    </row>
    <row r="113" spans="2:8" x14ac:dyDescent="0.45">
      <c r="B113" s="54"/>
      <c r="C113" s="54"/>
      <c r="D113" s="21" t="s">
        <v>125</v>
      </c>
      <c r="E113" s="22">
        <v>1737000</v>
      </c>
      <c r="F113" s="22">
        <v>1733280</v>
      </c>
      <c r="G113" s="22">
        <f t="shared" si="1"/>
        <v>3720</v>
      </c>
      <c r="H113" s="22"/>
    </row>
    <row r="114" spans="2:8" x14ac:dyDescent="0.45">
      <c r="B114" s="54"/>
      <c r="C114" s="55"/>
      <c r="D114" s="23" t="s">
        <v>42</v>
      </c>
      <c r="E114" s="24">
        <f>+E109+E112</f>
        <v>2972000</v>
      </c>
      <c r="F114" s="24">
        <f>+F109+F112</f>
        <v>2966780</v>
      </c>
      <c r="G114" s="24">
        <f t="shared" si="1"/>
        <v>5220</v>
      </c>
      <c r="H114" s="24"/>
    </row>
    <row r="115" spans="2:8" x14ac:dyDescent="0.45">
      <c r="B115" s="55"/>
      <c r="C115" s="20" t="s">
        <v>43</v>
      </c>
      <c r="D115" s="18"/>
      <c r="E115" s="19">
        <f xml:space="preserve"> +E108 - E114</f>
        <v>5267000</v>
      </c>
      <c r="F115" s="19">
        <f xml:space="preserve"> +F108 - F114</f>
        <v>5271380</v>
      </c>
      <c r="G115" s="19">
        <f t="shared" si="1"/>
        <v>-4380</v>
      </c>
      <c r="H115" s="19"/>
    </row>
    <row r="116" spans="2:8" x14ac:dyDescent="0.45">
      <c r="B116" s="25" t="s">
        <v>44</v>
      </c>
      <c r="C116" s="26"/>
      <c r="D116" s="27"/>
      <c r="E116" s="28">
        <v>6691000</v>
      </c>
      <c r="F116" s="28"/>
      <c r="G116" s="28">
        <f>E116 + E117</f>
        <v>6691000</v>
      </c>
      <c r="H116" s="28"/>
    </row>
    <row r="117" spans="2:8" x14ac:dyDescent="0.45">
      <c r="B117" s="29"/>
      <c r="C117" s="30"/>
      <c r="D117" s="31"/>
      <c r="E117" s="32"/>
      <c r="F117" s="32"/>
      <c r="G117" s="32"/>
      <c r="H117" s="32"/>
    </row>
    <row r="118" spans="2:8" x14ac:dyDescent="0.45">
      <c r="B118" s="20" t="s">
        <v>45</v>
      </c>
      <c r="C118" s="17"/>
      <c r="D118" s="18"/>
      <c r="E118" s="19">
        <f xml:space="preserve"> +E92 +E102 +E115 - (E116 + E117)</f>
        <v>-17570000</v>
      </c>
      <c r="F118" s="19">
        <f xml:space="preserve"> +F92 +F102 +F115 - (F116 + F117)</f>
        <v>-3303423</v>
      </c>
      <c r="G118" s="19">
        <f t="shared" si="1"/>
        <v>-14266577</v>
      </c>
      <c r="H118" s="19"/>
    </row>
    <row r="119" spans="2:8" x14ac:dyDescent="0.45">
      <c r="B119" s="20" t="s">
        <v>46</v>
      </c>
      <c r="C119" s="17"/>
      <c r="D119" s="18"/>
      <c r="E119" s="19">
        <v>17570000</v>
      </c>
      <c r="F119" s="19">
        <v>17569365</v>
      </c>
      <c r="G119" s="19">
        <f t="shared" si="1"/>
        <v>635</v>
      </c>
      <c r="H119" s="19"/>
    </row>
    <row r="120" spans="2:8" x14ac:dyDescent="0.45">
      <c r="B120" s="20" t="s">
        <v>47</v>
      </c>
      <c r="C120" s="17"/>
      <c r="D120" s="18"/>
      <c r="E120" s="19">
        <f xml:space="preserve"> +E118 +E119</f>
        <v>0</v>
      </c>
      <c r="F120" s="19">
        <f xml:space="preserve"> +F118 +F119</f>
        <v>14265942</v>
      </c>
      <c r="G120" s="19">
        <f t="shared" si="1"/>
        <v>-14265942</v>
      </c>
      <c r="H120" s="19"/>
    </row>
  </sheetData>
  <mergeCells count="12">
    <mergeCell ref="B2:H2"/>
    <mergeCell ref="B3:H3"/>
    <mergeCell ref="B5:D5"/>
    <mergeCell ref="B6:B92"/>
    <mergeCell ref="C6:C49"/>
    <mergeCell ref="C50:C91"/>
    <mergeCell ref="B93:B102"/>
    <mergeCell ref="C93:C97"/>
    <mergeCell ref="C98:C101"/>
    <mergeCell ref="B103:B115"/>
    <mergeCell ref="C103:C108"/>
    <mergeCell ref="C109:C114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0D8B5-1B2B-4BD2-AF0D-8533F1EA2AD4}">
  <dimension ref="B2:G47"/>
  <sheetViews>
    <sheetView tabSelected="1" workbookViewId="0">
      <selection activeCell="J7" sqref="J6:J7"/>
    </sheetView>
  </sheetViews>
  <sheetFormatPr defaultRowHeight="18" x14ac:dyDescent="0.45"/>
  <cols>
    <col min="1" max="3" width="3" customWidth="1"/>
    <col min="4" max="4" width="62" customWidth="1"/>
    <col min="5" max="7" width="21.296875" customWidth="1"/>
  </cols>
  <sheetData>
    <row r="2" spans="2:7" ht="22.8" x14ac:dyDescent="0.45">
      <c r="B2" s="4"/>
      <c r="C2" s="4"/>
      <c r="D2" s="4"/>
      <c r="E2" s="2"/>
      <c r="F2" s="2"/>
      <c r="G2" s="3" t="s">
        <v>126</v>
      </c>
    </row>
    <row r="3" spans="2:7" ht="22.8" x14ac:dyDescent="0.45">
      <c r="B3" s="50" t="s">
        <v>127</v>
      </c>
      <c r="C3" s="50"/>
      <c r="D3" s="50"/>
      <c r="E3" s="50"/>
      <c r="F3" s="50"/>
      <c r="G3" s="50"/>
    </row>
    <row r="4" spans="2:7" x14ac:dyDescent="0.45">
      <c r="B4" s="33"/>
      <c r="C4" s="33"/>
      <c r="D4" s="33"/>
      <c r="E4" s="33"/>
      <c r="F4" s="33"/>
      <c r="G4" s="2"/>
    </row>
    <row r="5" spans="2:7" ht="22.8" x14ac:dyDescent="0.45">
      <c r="B5" s="51" t="s">
        <v>2</v>
      </c>
      <c r="C5" s="51"/>
      <c r="D5" s="51"/>
      <c r="E5" s="51"/>
      <c r="F5" s="51"/>
      <c r="G5" s="51"/>
    </row>
    <row r="6" spans="2:7" x14ac:dyDescent="0.45">
      <c r="B6" s="5"/>
      <c r="C6" s="5"/>
      <c r="D6" s="5"/>
      <c r="E6" s="5"/>
      <c r="F6" s="2"/>
      <c r="G6" s="5" t="s">
        <v>3</v>
      </c>
    </row>
    <row r="7" spans="2:7" x14ac:dyDescent="0.45">
      <c r="B7" s="52" t="s">
        <v>4</v>
      </c>
      <c r="C7" s="52"/>
      <c r="D7" s="52"/>
      <c r="E7" s="6" t="s">
        <v>128</v>
      </c>
      <c r="F7" s="6" t="s">
        <v>129</v>
      </c>
      <c r="G7" s="6" t="s">
        <v>175</v>
      </c>
    </row>
    <row r="8" spans="2:7" x14ac:dyDescent="0.45">
      <c r="B8" s="56" t="s">
        <v>130</v>
      </c>
      <c r="C8" s="56" t="s">
        <v>131</v>
      </c>
      <c r="D8" s="34" t="s">
        <v>132</v>
      </c>
      <c r="E8" s="35">
        <v>451000</v>
      </c>
      <c r="F8" s="8">
        <v>823000</v>
      </c>
      <c r="G8" s="35">
        <f>E8-F8</f>
        <v>-372000</v>
      </c>
    </row>
    <row r="9" spans="2:7" x14ac:dyDescent="0.45">
      <c r="B9" s="57"/>
      <c r="C9" s="57"/>
      <c r="D9" s="36" t="s">
        <v>133</v>
      </c>
      <c r="E9" s="22">
        <v>35519700</v>
      </c>
      <c r="F9" s="11">
        <v>33326000</v>
      </c>
      <c r="G9" s="22">
        <f t="shared" ref="G9:G47" si="0">E9-F9</f>
        <v>2193700</v>
      </c>
    </row>
    <row r="10" spans="2:7" x14ac:dyDescent="0.45">
      <c r="B10" s="57"/>
      <c r="C10" s="57"/>
      <c r="D10" s="36" t="s">
        <v>134</v>
      </c>
      <c r="E10" s="22">
        <v>0</v>
      </c>
      <c r="F10" s="11">
        <v>0</v>
      </c>
      <c r="G10" s="22">
        <f t="shared" si="0"/>
        <v>0</v>
      </c>
    </row>
    <row r="11" spans="2:7" x14ac:dyDescent="0.45">
      <c r="B11" s="57"/>
      <c r="C11" s="57"/>
      <c r="D11" s="36" t="s">
        <v>135</v>
      </c>
      <c r="E11" s="22">
        <v>61451611</v>
      </c>
      <c r="F11" s="11">
        <v>63849806</v>
      </c>
      <c r="G11" s="22">
        <f t="shared" si="0"/>
        <v>-2398195</v>
      </c>
    </row>
    <row r="12" spans="2:7" x14ac:dyDescent="0.45">
      <c r="B12" s="57"/>
      <c r="C12" s="57"/>
      <c r="D12" s="36" t="s">
        <v>136</v>
      </c>
      <c r="E12" s="22">
        <v>4362236</v>
      </c>
      <c r="F12" s="11">
        <v>6781544</v>
      </c>
      <c r="G12" s="22">
        <f t="shared" si="0"/>
        <v>-2419308</v>
      </c>
    </row>
    <row r="13" spans="2:7" x14ac:dyDescent="0.45">
      <c r="B13" s="57"/>
      <c r="C13" s="57"/>
      <c r="D13" s="36" t="s">
        <v>137</v>
      </c>
      <c r="E13" s="22">
        <v>2971492</v>
      </c>
      <c r="F13" s="11">
        <v>3759900</v>
      </c>
      <c r="G13" s="22">
        <f t="shared" si="0"/>
        <v>-788408</v>
      </c>
    </row>
    <row r="14" spans="2:7" x14ac:dyDescent="0.45">
      <c r="B14" s="57"/>
      <c r="C14" s="57"/>
      <c r="D14" s="36" t="s">
        <v>138</v>
      </c>
      <c r="E14" s="22">
        <v>3211130</v>
      </c>
      <c r="F14" s="11">
        <v>4001760</v>
      </c>
      <c r="G14" s="22">
        <f t="shared" si="0"/>
        <v>-790630</v>
      </c>
    </row>
    <row r="15" spans="2:7" x14ac:dyDescent="0.45">
      <c r="B15" s="57"/>
      <c r="C15" s="57"/>
      <c r="D15" s="36" t="s">
        <v>139</v>
      </c>
      <c r="E15" s="22">
        <v>80940</v>
      </c>
      <c r="F15" s="13"/>
      <c r="G15" s="22">
        <f t="shared" si="0"/>
        <v>80940</v>
      </c>
    </row>
    <row r="16" spans="2:7" x14ac:dyDescent="0.45">
      <c r="B16" s="57"/>
      <c r="C16" s="58"/>
      <c r="D16" s="37" t="s">
        <v>140</v>
      </c>
      <c r="E16" s="24">
        <f>+E8+E9+E10+E11+E12+E13+E14+E15</f>
        <v>108048109</v>
      </c>
      <c r="F16" s="15">
        <f>+F8+F9+F10+F11+F12+F13+F14+F15</f>
        <v>112542010</v>
      </c>
      <c r="G16" s="24">
        <f t="shared" si="0"/>
        <v>-4493901</v>
      </c>
    </row>
    <row r="17" spans="2:7" x14ac:dyDescent="0.45">
      <c r="B17" s="57"/>
      <c r="C17" s="56" t="s">
        <v>141</v>
      </c>
      <c r="D17" s="36" t="s">
        <v>142</v>
      </c>
      <c r="E17" s="22">
        <v>68966645</v>
      </c>
      <c r="F17" s="8">
        <v>63466893</v>
      </c>
      <c r="G17" s="22">
        <f t="shared" si="0"/>
        <v>5499752</v>
      </c>
    </row>
    <row r="18" spans="2:7" x14ac:dyDescent="0.45">
      <c r="B18" s="57"/>
      <c r="C18" s="57"/>
      <c r="D18" s="36" t="s">
        <v>143</v>
      </c>
      <c r="E18" s="22">
        <v>39259093</v>
      </c>
      <c r="F18" s="11">
        <v>43511794</v>
      </c>
      <c r="G18" s="22">
        <f t="shared" si="0"/>
        <v>-4252701</v>
      </c>
    </row>
    <row r="19" spans="2:7" x14ac:dyDescent="0.45">
      <c r="B19" s="57"/>
      <c r="C19" s="57"/>
      <c r="D19" s="36" t="s">
        <v>144</v>
      </c>
      <c r="E19" s="22">
        <v>1917878</v>
      </c>
      <c r="F19" s="11">
        <v>1880760</v>
      </c>
      <c r="G19" s="22">
        <f t="shared" si="0"/>
        <v>37118</v>
      </c>
    </row>
    <row r="20" spans="2:7" x14ac:dyDescent="0.45">
      <c r="B20" s="57"/>
      <c r="C20" s="57"/>
      <c r="D20" s="36" t="s">
        <v>25</v>
      </c>
      <c r="E20" s="22">
        <v>249700</v>
      </c>
      <c r="F20" s="11">
        <v>640000</v>
      </c>
      <c r="G20" s="22">
        <f t="shared" si="0"/>
        <v>-390300</v>
      </c>
    </row>
    <row r="21" spans="2:7" x14ac:dyDescent="0.45">
      <c r="B21" s="57"/>
      <c r="C21" s="57"/>
      <c r="D21" s="36" t="s">
        <v>145</v>
      </c>
      <c r="E21" s="22">
        <v>1001000</v>
      </c>
      <c r="F21" s="11">
        <v>1419000</v>
      </c>
      <c r="G21" s="22">
        <f t="shared" si="0"/>
        <v>-418000</v>
      </c>
    </row>
    <row r="22" spans="2:7" x14ac:dyDescent="0.45">
      <c r="B22" s="57"/>
      <c r="C22" s="57"/>
      <c r="D22" s="36" t="s">
        <v>146</v>
      </c>
      <c r="E22" s="22">
        <v>2277073</v>
      </c>
      <c r="F22" s="11">
        <v>1355469</v>
      </c>
      <c r="G22" s="22">
        <f t="shared" si="0"/>
        <v>921604</v>
      </c>
    </row>
    <row r="23" spans="2:7" x14ac:dyDescent="0.45">
      <c r="B23" s="57"/>
      <c r="C23" s="57"/>
      <c r="D23" s="36" t="s">
        <v>147</v>
      </c>
      <c r="E23" s="22">
        <v>-991000</v>
      </c>
      <c r="F23" s="13">
        <v>-288833</v>
      </c>
      <c r="G23" s="22">
        <f t="shared" si="0"/>
        <v>-702167</v>
      </c>
    </row>
    <row r="24" spans="2:7" x14ac:dyDescent="0.45">
      <c r="B24" s="57"/>
      <c r="C24" s="58"/>
      <c r="D24" s="37" t="s">
        <v>148</v>
      </c>
      <c r="E24" s="24">
        <f>+E17+E18+E19+E20+E21+E22+E23</f>
        <v>112680389</v>
      </c>
      <c r="F24" s="15">
        <f>+F17+F18+F19+F20+F21+F22+F23</f>
        <v>111985083</v>
      </c>
      <c r="G24" s="24">
        <f t="shared" si="0"/>
        <v>695306</v>
      </c>
    </row>
    <row r="25" spans="2:7" x14ac:dyDescent="0.45">
      <c r="B25" s="58"/>
      <c r="C25" s="20" t="s">
        <v>149</v>
      </c>
      <c r="D25" s="18"/>
      <c r="E25" s="19">
        <f xml:space="preserve"> +E16 - E24</f>
        <v>-4632280</v>
      </c>
      <c r="F25" s="15">
        <f xml:space="preserve"> +F16 - F24</f>
        <v>556927</v>
      </c>
      <c r="G25" s="19">
        <f t="shared" si="0"/>
        <v>-5189207</v>
      </c>
    </row>
    <row r="26" spans="2:7" x14ac:dyDescent="0.45">
      <c r="B26" s="56" t="s">
        <v>150</v>
      </c>
      <c r="C26" s="56" t="s">
        <v>131</v>
      </c>
      <c r="D26" s="36" t="s">
        <v>151</v>
      </c>
      <c r="E26" s="22">
        <v>756</v>
      </c>
      <c r="F26" s="8">
        <v>753</v>
      </c>
      <c r="G26" s="22">
        <f t="shared" si="0"/>
        <v>3</v>
      </c>
    </row>
    <row r="27" spans="2:7" x14ac:dyDescent="0.45">
      <c r="B27" s="57"/>
      <c r="C27" s="57"/>
      <c r="D27" s="36" t="s">
        <v>152</v>
      </c>
      <c r="E27" s="22">
        <v>459071</v>
      </c>
      <c r="F27" s="13">
        <v>91369</v>
      </c>
      <c r="G27" s="22">
        <f t="shared" si="0"/>
        <v>367702</v>
      </c>
    </row>
    <row r="28" spans="2:7" x14ac:dyDescent="0.45">
      <c r="B28" s="57"/>
      <c r="C28" s="58"/>
      <c r="D28" s="37" t="s">
        <v>153</v>
      </c>
      <c r="E28" s="24">
        <f>+E26+E27</f>
        <v>459827</v>
      </c>
      <c r="F28" s="15">
        <f>+F26+F27</f>
        <v>92122</v>
      </c>
      <c r="G28" s="24">
        <f t="shared" si="0"/>
        <v>367705</v>
      </c>
    </row>
    <row r="29" spans="2:7" ht="30" x14ac:dyDescent="0.45">
      <c r="B29" s="57"/>
      <c r="C29" s="38" t="s">
        <v>141</v>
      </c>
      <c r="D29" s="37" t="s">
        <v>154</v>
      </c>
      <c r="E29" s="24">
        <f>0</f>
        <v>0</v>
      </c>
      <c r="F29" s="15">
        <f>0</f>
        <v>0</v>
      </c>
      <c r="G29" s="24">
        <f t="shared" si="0"/>
        <v>0</v>
      </c>
    </row>
    <row r="30" spans="2:7" x14ac:dyDescent="0.45">
      <c r="B30" s="58"/>
      <c r="C30" s="20" t="s">
        <v>155</v>
      </c>
      <c r="D30" s="31"/>
      <c r="E30" s="39">
        <f xml:space="preserve"> +E28 - E29</f>
        <v>459827</v>
      </c>
      <c r="F30" s="15">
        <f xml:space="preserve"> +F28 - F29</f>
        <v>92122</v>
      </c>
      <c r="G30" s="39">
        <f t="shared" si="0"/>
        <v>367705</v>
      </c>
    </row>
    <row r="31" spans="2:7" x14ac:dyDescent="0.45">
      <c r="B31" s="20" t="s">
        <v>156</v>
      </c>
      <c r="C31" s="17"/>
      <c r="D31" s="18"/>
      <c r="E31" s="19">
        <f xml:space="preserve"> +E25 +E30</f>
        <v>-4172453</v>
      </c>
      <c r="F31" s="15">
        <f xml:space="preserve"> +F25 +F30</f>
        <v>649049</v>
      </c>
      <c r="G31" s="19">
        <f t="shared" si="0"/>
        <v>-4821502</v>
      </c>
    </row>
    <row r="32" spans="2:7" x14ac:dyDescent="0.45">
      <c r="B32" s="56" t="s">
        <v>157</v>
      </c>
      <c r="C32" s="56" t="s">
        <v>131</v>
      </c>
      <c r="D32" s="36" t="s">
        <v>158</v>
      </c>
      <c r="E32" s="22">
        <v>0</v>
      </c>
      <c r="F32" s="8">
        <v>3830000</v>
      </c>
      <c r="G32" s="22">
        <f t="shared" si="0"/>
        <v>-3830000</v>
      </c>
    </row>
    <row r="33" spans="2:7" x14ac:dyDescent="0.45">
      <c r="B33" s="57"/>
      <c r="C33" s="57"/>
      <c r="D33" s="36" t="s">
        <v>159</v>
      </c>
      <c r="E33" s="22">
        <v>0</v>
      </c>
      <c r="F33" s="11">
        <v>0</v>
      </c>
      <c r="G33" s="22">
        <f t="shared" si="0"/>
        <v>0</v>
      </c>
    </row>
    <row r="34" spans="2:7" x14ac:dyDescent="0.45">
      <c r="B34" s="57"/>
      <c r="C34" s="57"/>
      <c r="D34" s="36" t="s">
        <v>160</v>
      </c>
      <c r="E34" s="22">
        <v>699999</v>
      </c>
      <c r="F34" s="13"/>
      <c r="G34" s="22">
        <f t="shared" si="0"/>
        <v>699999</v>
      </c>
    </row>
    <row r="35" spans="2:7" x14ac:dyDescent="0.45">
      <c r="B35" s="57"/>
      <c r="C35" s="58"/>
      <c r="D35" s="37" t="s">
        <v>161</v>
      </c>
      <c r="E35" s="24">
        <f>+E32+E33+E34</f>
        <v>699999</v>
      </c>
      <c r="F35" s="15">
        <f>+F32+F33+F34</f>
        <v>3830000</v>
      </c>
      <c r="G35" s="24">
        <f t="shared" si="0"/>
        <v>-3130001</v>
      </c>
    </row>
    <row r="36" spans="2:7" x14ac:dyDescent="0.45">
      <c r="B36" s="57"/>
      <c r="C36" s="56" t="s">
        <v>141</v>
      </c>
      <c r="D36" s="36" t="s">
        <v>162</v>
      </c>
      <c r="E36" s="22">
        <v>1</v>
      </c>
      <c r="F36" s="8"/>
      <c r="G36" s="22">
        <f t="shared" si="0"/>
        <v>1</v>
      </c>
    </row>
    <row r="37" spans="2:7" x14ac:dyDescent="0.45">
      <c r="B37" s="57"/>
      <c r="C37" s="57"/>
      <c r="D37" s="36" t="s">
        <v>163</v>
      </c>
      <c r="E37" s="22">
        <v>0</v>
      </c>
      <c r="F37" s="13">
        <v>3830000</v>
      </c>
      <c r="G37" s="22">
        <f t="shared" si="0"/>
        <v>-3830000</v>
      </c>
    </row>
    <row r="38" spans="2:7" x14ac:dyDescent="0.45">
      <c r="B38" s="57"/>
      <c r="C38" s="58"/>
      <c r="D38" s="37" t="s">
        <v>164</v>
      </c>
      <c r="E38" s="24">
        <f>+E36+E37</f>
        <v>1</v>
      </c>
      <c r="F38" s="15">
        <f>+F36+F37</f>
        <v>3830000</v>
      </c>
      <c r="G38" s="24">
        <f t="shared" si="0"/>
        <v>-3829999</v>
      </c>
    </row>
    <row r="39" spans="2:7" x14ac:dyDescent="0.45">
      <c r="B39" s="58"/>
      <c r="C39" s="25" t="s">
        <v>165</v>
      </c>
      <c r="D39" s="40"/>
      <c r="E39" s="41">
        <f xml:space="preserve"> +E35 - E38</f>
        <v>699998</v>
      </c>
      <c r="F39" s="15">
        <f xml:space="preserve"> +F35 - F38</f>
        <v>0</v>
      </c>
      <c r="G39" s="41">
        <f t="shared" si="0"/>
        <v>699998</v>
      </c>
    </row>
    <row r="40" spans="2:7" x14ac:dyDescent="0.45">
      <c r="B40" s="20" t="s">
        <v>166</v>
      </c>
      <c r="C40" s="42"/>
      <c r="D40" s="43"/>
      <c r="E40" s="44">
        <f xml:space="preserve"> +E31 +E39</f>
        <v>-3472455</v>
      </c>
      <c r="F40" s="15">
        <f xml:space="preserve"> +F31 +F39</f>
        <v>649049</v>
      </c>
      <c r="G40" s="44">
        <f t="shared" si="0"/>
        <v>-4121504</v>
      </c>
    </row>
    <row r="41" spans="2:7" x14ac:dyDescent="0.45">
      <c r="B41" s="59" t="s">
        <v>167</v>
      </c>
      <c r="C41" s="42" t="s">
        <v>168</v>
      </c>
      <c r="D41" s="43"/>
      <c r="E41" s="44">
        <v>15509414</v>
      </c>
      <c r="F41" s="15">
        <v>14993865</v>
      </c>
      <c r="G41" s="44">
        <f t="shared" si="0"/>
        <v>515549</v>
      </c>
    </row>
    <row r="42" spans="2:7" x14ac:dyDescent="0.45">
      <c r="B42" s="60"/>
      <c r="C42" s="42" t="s">
        <v>169</v>
      </c>
      <c r="D42" s="43"/>
      <c r="E42" s="44">
        <f xml:space="preserve"> +E40 +E41</f>
        <v>12036959</v>
      </c>
      <c r="F42" s="15">
        <f xml:space="preserve"> +F40 +F41</f>
        <v>15642914</v>
      </c>
      <c r="G42" s="44">
        <f t="shared" si="0"/>
        <v>-3605955</v>
      </c>
    </row>
    <row r="43" spans="2:7" x14ac:dyDescent="0.45">
      <c r="B43" s="60"/>
      <c r="C43" s="42" t="s">
        <v>170</v>
      </c>
      <c r="D43" s="43"/>
      <c r="E43" s="44">
        <v>0</v>
      </c>
      <c r="F43" s="15">
        <v>0</v>
      </c>
      <c r="G43" s="44">
        <f t="shared" si="0"/>
        <v>0</v>
      </c>
    </row>
    <row r="44" spans="2:7" x14ac:dyDescent="0.45">
      <c r="B44" s="60"/>
      <c r="C44" s="42" t="s">
        <v>171</v>
      </c>
      <c r="D44" s="43"/>
      <c r="E44" s="44">
        <v>0</v>
      </c>
      <c r="F44" s="15">
        <v>0</v>
      </c>
      <c r="G44" s="44">
        <f t="shared" si="0"/>
        <v>0</v>
      </c>
    </row>
    <row r="45" spans="2:7" x14ac:dyDescent="0.45">
      <c r="B45" s="60"/>
      <c r="C45" s="42" t="s">
        <v>172</v>
      </c>
      <c r="D45" s="43"/>
      <c r="E45" s="44">
        <v>373000</v>
      </c>
      <c r="F45" s="15">
        <v>0</v>
      </c>
      <c r="G45" s="44">
        <f t="shared" si="0"/>
        <v>373000</v>
      </c>
    </row>
    <row r="46" spans="2:7" x14ac:dyDescent="0.45">
      <c r="B46" s="60"/>
      <c r="C46" s="42" t="s">
        <v>173</v>
      </c>
      <c r="D46" s="43"/>
      <c r="E46" s="44">
        <v>1233500</v>
      </c>
      <c r="F46" s="15">
        <v>133500</v>
      </c>
      <c r="G46" s="44">
        <f t="shared" si="0"/>
        <v>1100000</v>
      </c>
    </row>
    <row r="47" spans="2:7" x14ac:dyDescent="0.45">
      <c r="B47" s="61"/>
      <c r="C47" s="42" t="s">
        <v>174</v>
      </c>
      <c r="D47" s="43"/>
      <c r="E47" s="44">
        <f xml:space="preserve"> +E42 +E43 +E44 +E45 - E46</f>
        <v>11176459</v>
      </c>
      <c r="F47" s="15">
        <f xml:space="preserve"> +F42 +F43 +F44 +F45 - F46</f>
        <v>15509414</v>
      </c>
      <c r="G47" s="44">
        <f t="shared" si="0"/>
        <v>-4332955</v>
      </c>
    </row>
  </sheetData>
  <mergeCells count="12">
    <mergeCell ref="B41:B47"/>
    <mergeCell ref="B3:G3"/>
    <mergeCell ref="B5:G5"/>
    <mergeCell ref="B7:D7"/>
    <mergeCell ref="B8:B25"/>
    <mergeCell ref="C8:C16"/>
    <mergeCell ref="C17:C24"/>
    <mergeCell ref="B26:B30"/>
    <mergeCell ref="C26:C28"/>
    <mergeCell ref="B32:B39"/>
    <mergeCell ref="C32:C35"/>
    <mergeCell ref="C36:C38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97E9A-9804-4AF1-B05B-CF9D6FA7C725}">
  <dimension ref="B1:G124"/>
  <sheetViews>
    <sheetView workbookViewId="0">
      <selection activeCell="D20" sqref="D20"/>
    </sheetView>
  </sheetViews>
  <sheetFormatPr defaultRowHeight="18" x14ac:dyDescent="0.45"/>
  <cols>
    <col min="1" max="3" width="3" customWidth="1"/>
    <col min="4" max="4" width="61.5" customWidth="1"/>
    <col min="5" max="7" width="21.296875" customWidth="1"/>
  </cols>
  <sheetData>
    <row r="1" spans="2:7" ht="22.8" x14ac:dyDescent="0.45">
      <c r="B1" s="4"/>
      <c r="C1" s="4"/>
      <c r="D1" s="4"/>
      <c r="E1" s="2"/>
      <c r="F1" s="2"/>
      <c r="G1" s="3" t="s">
        <v>176</v>
      </c>
    </row>
    <row r="2" spans="2:7" ht="22.8" x14ac:dyDescent="0.45">
      <c r="B2" s="50" t="s">
        <v>247</v>
      </c>
      <c r="C2" s="50"/>
      <c r="D2" s="50"/>
      <c r="E2" s="50"/>
      <c r="F2" s="50"/>
      <c r="G2" s="50"/>
    </row>
    <row r="3" spans="2:7" ht="22.8" x14ac:dyDescent="0.45">
      <c r="B3" s="51" t="s">
        <v>2</v>
      </c>
      <c r="C3" s="51"/>
      <c r="D3" s="51"/>
      <c r="E3" s="51"/>
      <c r="F3" s="51"/>
      <c r="G3" s="51"/>
    </row>
    <row r="4" spans="2:7" x14ac:dyDescent="0.45">
      <c r="B4" s="5"/>
      <c r="C4" s="5"/>
      <c r="D4" s="5"/>
      <c r="E4" s="5"/>
      <c r="F4" s="2"/>
      <c r="G4" s="5" t="s">
        <v>3</v>
      </c>
    </row>
    <row r="5" spans="2:7" x14ac:dyDescent="0.45">
      <c r="B5" s="52" t="s">
        <v>4</v>
      </c>
      <c r="C5" s="52"/>
      <c r="D5" s="52"/>
      <c r="E5" s="6" t="s">
        <v>128</v>
      </c>
      <c r="F5" s="6" t="s">
        <v>129</v>
      </c>
      <c r="G5" s="6" t="s">
        <v>175</v>
      </c>
    </row>
    <row r="6" spans="2:7" x14ac:dyDescent="0.45">
      <c r="B6" s="56" t="s">
        <v>130</v>
      </c>
      <c r="C6" s="56" t="s">
        <v>131</v>
      </c>
      <c r="D6" s="34" t="s">
        <v>132</v>
      </c>
      <c r="E6" s="35">
        <f>+E7</f>
        <v>451000</v>
      </c>
      <c r="F6" s="35">
        <f>+F7</f>
        <v>823000</v>
      </c>
      <c r="G6" s="35">
        <f>E6-F6</f>
        <v>-372000</v>
      </c>
    </row>
    <row r="7" spans="2:7" x14ac:dyDescent="0.45">
      <c r="B7" s="57"/>
      <c r="C7" s="57"/>
      <c r="D7" s="36" t="s">
        <v>177</v>
      </c>
      <c r="E7" s="22">
        <v>451000</v>
      </c>
      <c r="F7" s="22">
        <v>823000</v>
      </c>
      <c r="G7" s="22">
        <f t="shared" ref="G7:G70" si="0">E7-F7</f>
        <v>-372000</v>
      </c>
    </row>
    <row r="8" spans="2:7" x14ac:dyDescent="0.45">
      <c r="B8" s="57"/>
      <c r="C8" s="57"/>
      <c r="D8" s="36" t="s">
        <v>133</v>
      </c>
      <c r="E8" s="22">
        <f>+E9+E11</f>
        <v>35519700</v>
      </c>
      <c r="F8" s="22">
        <f>+F9+F11</f>
        <v>33326000</v>
      </c>
      <c r="G8" s="22">
        <f t="shared" si="0"/>
        <v>2193700</v>
      </c>
    </row>
    <row r="9" spans="2:7" x14ac:dyDescent="0.45">
      <c r="B9" s="57"/>
      <c r="C9" s="57"/>
      <c r="D9" s="36" t="s">
        <v>178</v>
      </c>
      <c r="E9" s="22">
        <f>+E10</f>
        <v>35320000</v>
      </c>
      <c r="F9" s="22">
        <f>+F10</f>
        <v>32636000</v>
      </c>
      <c r="G9" s="22">
        <f t="shared" si="0"/>
        <v>2684000</v>
      </c>
    </row>
    <row r="10" spans="2:7" x14ac:dyDescent="0.45">
      <c r="B10" s="57"/>
      <c r="C10" s="57"/>
      <c r="D10" s="36" t="s">
        <v>179</v>
      </c>
      <c r="E10" s="22">
        <v>35320000</v>
      </c>
      <c r="F10" s="22">
        <v>32636000</v>
      </c>
      <c r="G10" s="22">
        <f t="shared" si="0"/>
        <v>2684000</v>
      </c>
    </row>
    <row r="11" spans="2:7" x14ac:dyDescent="0.45">
      <c r="B11" s="57"/>
      <c r="C11" s="57"/>
      <c r="D11" s="36" t="s">
        <v>180</v>
      </c>
      <c r="E11" s="22">
        <f>+E12</f>
        <v>199700</v>
      </c>
      <c r="F11" s="22">
        <f>+F12</f>
        <v>690000</v>
      </c>
      <c r="G11" s="22">
        <f t="shared" si="0"/>
        <v>-490300</v>
      </c>
    </row>
    <row r="12" spans="2:7" x14ac:dyDescent="0.45">
      <c r="B12" s="57"/>
      <c r="C12" s="57"/>
      <c r="D12" s="36" t="s">
        <v>181</v>
      </c>
      <c r="E12" s="22">
        <v>199700</v>
      </c>
      <c r="F12" s="22">
        <v>690000</v>
      </c>
      <c r="G12" s="22">
        <f t="shared" si="0"/>
        <v>-490300</v>
      </c>
    </row>
    <row r="13" spans="2:7" x14ac:dyDescent="0.45">
      <c r="B13" s="57"/>
      <c r="C13" s="57"/>
      <c r="D13" s="36" t="s">
        <v>134</v>
      </c>
      <c r="E13" s="22">
        <f>+E14</f>
        <v>0</v>
      </c>
      <c r="F13" s="22">
        <f>+F14</f>
        <v>0</v>
      </c>
      <c r="G13" s="22">
        <f t="shared" si="0"/>
        <v>0</v>
      </c>
    </row>
    <row r="14" spans="2:7" x14ac:dyDescent="0.45">
      <c r="B14" s="57"/>
      <c r="C14" s="57"/>
      <c r="D14" s="36" t="s">
        <v>182</v>
      </c>
      <c r="E14" s="22">
        <f>+E15</f>
        <v>0</v>
      </c>
      <c r="F14" s="22">
        <f>+F15</f>
        <v>0</v>
      </c>
      <c r="G14" s="22">
        <f t="shared" si="0"/>
        <v>0</v>
      </c>
    </row>
    <row r="15" spans="2:7" x14ac:dyDescent="0.45">
      <c r="B15" s="57"/>
      <c r="C15" s="57"/>
      <c r="D15" s="36" t="s">
        <v>183</v>
      </c>
      <c r="E15" s="22"/>
      <c r="F15" s="22"/>
      <c r="G15" s="22">
        <f t="shared" si="0"/>
        <v>0</v>
      </c>
    </row>
    <row r="16" spans="2:7" x14ac:dyDescent="0.45">
      <c r="B16" s="57"/>
      <c r="C16" s="57"/>
      <c r="D16" s="36" t="s">
        <v>135</v>
      </c>
      <c r="E16" s="22">
        <f>+E17+E18+E26+E27</f>
        <v>61451611</v>
      </c>
      <c r="F16" s="22">
        <f>+F17+F18+F26+F27</f>
        <v>67085298</v>
      </c>
      <c r="G16" s="22">
        <f t="shared" si="0"/>
        <v>-5633687</v>
      </c>
    </row>
    <row r="17" spans="2:7" x14ac:dyDescent="0.45">
      <c r="B17" s="57"/>
      <c r="C17" s="57"/>
      <c r="D17" s="36" t="s">
        <v>184</v>
      </c>
      <c r="E17" s="22"/>
      <c r="F17" s="22"/>
      <c r="G17" s="22">
        <f t="shared" si="0"/>
        <v>0</v>
      </c>
    </row>
    <row r="18" spans="2:7" x14ac:dyDescent="0.45">
      <c r="B18" s="57"/>
      <c r="C18" s="57"/>
      <c r="D18" s="36" t="s">
        <v>185</v>
      </c>
      <c r="E18" s="22">
        <f>+E19+E20+E21+E22+E23+E24+E25</f>
        <v>60641007</v>
      </c>
      <c r="F18" s="22">
        <f>+F19+F20+F21+F22+F23+F24+F25</f>
        <v>66865060</v>
      </c>
      <c r="G18" s="22">
        <f t="shared" si="0"/>
        <v>-6224053</v>
      </c>
    </row>
    <row r="19" spans="2:7" x14ac:dyDescent="0.45">
      <c r="B19" s="57"/>
      <c r="C19" s="57"/>
      <c r="D19" s="36" t="s">
        <v>186</v>
      </c>
      <c r="E19" s="22">
        <v>897000</v>
      </c>
      <c r="F19" s="22">
        <v>2022868</v>
      </c>
      <c r="G19" s="22">
        <f t="shared" si="0"/>
        <v>-1125868</v>
      </c>
    </row>
    <row r="20" spans="2:7" x14ac:dyDescent="0.45">
      <c r="B20" s="57"/>
      <c r="C20" s="57"/>
      <c r="D20" s="36" t="s">
        <v>187</v>
      </c>
      <c r="E20" s="22">
        <v>52000</v>
      </c>
      <c r="F20" s="22">
        <v>3975000</v>
      </c>
      <c r="G20" s="22">
        <f t="shared" si="0"/>
        <v>-3923000</v>
      </c>
    </row>
    <row r="21" spans="2:7" x14ac:dyDescent="0.45">
      <c r="B21" s="57"/>
      <c r="C21" s="57"/>
      <c r="D21" s="36" t="s">
        <v>188</v>
      </c>
      <c r="E21" s="22">
        <v>23570000</v>
      </c>
      <c r="F21" s="22">
        <v>19536260</v>
      </c>
      <c r="G21" s="22">
        <f t="shared" si="0"/>
        <v>4033740</v>
      </c>
    </row>
    <row r="22" spans="2:7" x14ac:dyDescent="0.45">
      <c r="B22" s="57"/>
      <c r="C22" s="57"/>
      <c r="D22" s="36" t="s">
        <v>189</v>
      </c>
      <c r="E22" s="22"/>
      <c r="F22" s="22">
        <v>3235492</v>
      </c>
      <c r="G22" s="22">
        <f t="shared" si="0"/>
        <v>-3235492</v>
      </c>
    </row>
    <row r="23" spans="2:7" x14ac:dyDescent="0.45">
      <c r="B23" s="57"/>
      <c r="C23" s="57"/>
      <c r="D23" s="36" t="s">
        <v>190</v>
      </c>
      <c r="E23" s="22">
        <v>25843441</v>
      </c>
      <c r="F23" s="22">
        <v>27190000</v>
      </c>
      <c r="G23" s="22">
        <f t="shared" si="0"/>
        <v>-1346559</v>
      </c>
    </row>
    <row r="24" spans="2:7" x14ac:dyDescent="0.45">
      <c r="B24" s="57"/>
      <c r="C24" s="57"/>
      <c r="D24" s="36" t="s">
        <v>191</v>
      </c>
      <c r="E24" s="22">
        <v>9955000</v>
      </c>
      <c r="F24" s="22">
        <v>10202000</v>
      </c>
      <c r="G24" s="22">
        <f t="shared" si="0"/>
        <v>-247000</v>
      </c>
    </row>
    <row r="25" spans="2:7" x14ac:dyDescent="0.45">
      <c r="B25" s="57"/>
      <c r="C25" s="57"/>
      <c r="D25" s="36" t="s">
        <v>192</v>
      </c>
      <c r="E25" s="22">
        <v>323566</v>
      </c>
      <c r="F25" s="22">
        <v>703440</v>
      </c>
      <c r="G25" s="22">
        <f t="shared" si="0"/>
        <v>-379874</v>
      </c>
    </row>
    <row r="26" spans="2:7" x14ac:dyDescent="0.45">
      <c r="B26" s="57"/>
      <c r="C26" s="57"/>
      <c r="D26" s="36" t="s">
        <v>193</v>
      </c>
      <c r="E26" s="22"/>
      <c r="F26" s="22"/>
      <c r="G26" s="22">
        <f t="shared" si="0"/>
        <v>0</v>
      </c>
    </row>
    <row r="27" spans="2:7" x14ac:dyDescent="0.45">
      <c r="B27" s="57"/>
      <c r="C27" s="57"/>
      <c r="D27" s="36" t="s">
        <v>69</v>
      </c>
      <c r="E27" s="22">
        <f>+E28+E29</f>
        <v>810604</v>
      </c>
      <c r="F27" s="22">
        <f>+F28+F29</f>
        <v>220238</v>
      </c>
      <c r="G27" s="22">
        <f t="shared" si="0"/>
        <v>590366</v>
      </c>
    </row>
    <row r="28" spans="2:7" x14ac:dyDescent="0.45">
      <c r="B28" s="57"/>
      <c r="C28" s="57"/>
      <c r="D28" s="36" t="s">
        <v>194</v>
      </c>
      <c r="E28" s="22">
        <v>760604</v>
      </c>
      <c r="F28" s="22">
        <v>170238</v>
      </c>
      <c r="G28" s="22">
        <f t="shared" si="0"/>
        <v>590366</v>
      </c>
    </row>
    <row r="29" spans="2:7" x14ac:dyDescent="0.45">
      <c r="B29" s="57"/>
      <c r="C29" s="57"/>
      <c r="D29" s="36" t="s">
        <v>195</v>
      </c>
      <c r="E29" s="22">
        <v>50000</v>
      </c>
      <c r="F29" s="22">
        <v>50000</v>
      </c>
      <c r="G29" s="22">
        <f t="shared" si="0"/>
        <v>0</v>
      </c>
    </row>
    <row r="30" spans="2:7" x14ac:dyDescent="0.45">
      <c r="B30" s="57"/>
      <c r="C30" s="57"/>
      <c r="D30" s="36" t="s">
        <v>136</v>
      </c>
      <c r="E30" s="22">
        <f>+E31+E32+E33</f>
        <v>4362236</v>
      </c>
      <c r="F30" s="22">
        <f>+F31+F32+F33</f>
        <v>6781544</v>
      </c>
      <c r="G30" s="22">
        <f t="shared" si="0"/>
        <v>-2419308</v>
      </c>
    </row>
    <row r="31" spans="2:7" x14ac:dyDescent="0.45">
      <c r="B31" s="57"/>
      <c r="C31" s="57"/>
      <c r="D31" s="36" t="s">
        <v>196</v>
      </c>
      <c r="E31" s="22">
        <v>3768236</v>
      </c>
      <c r="F31" s="22">
        <v>6187544</v>
      </c>
      <c r="G31" s="22">
        <f t="shared" si="0"/>
        <v>-2419308</v>
      </c>
    </row>
    <row r="32" spans="2:7" x14ac:dyDescent="0.45">
      <c r="B32" s="57"/>
      <c r="C32" s="57"/>
      <c r="D32" s="36" t="s">
        <v>197</v>
      </c>
      <c r="E32" s="22">
        <v>540000</v>
      </c>
      <c r="F32" s="22">
        <v>540000</v>
      </c>
      <c r="G32" s="22">
        <f t="shared" si="0"/>
        <v>0</v>
      </c>
    </row>
    <row r="33" spans="2:7" x14ac:dyDescent="0.45">
      <c r="B33" s="57"/>
      <c r="C33" s="57"/>
      <c r="D33" s="36" t="s">
        <v>198</v>
      </c>
      <c r="E33" s="22">
        <v>54000</v>
      </c>
      <c r="F33" s="22">
        <v>54000</v>
      </c>
      <c r="G33" s="22">
        <f t="shared" si="0"/>
        <v>0</v>
      </c>
    </row>
    <row r="34" spans="2:7" x14ac:dyDescent="0.45">
      <c r="B34" s="57"/>
      <c r="C34" s="57"/>
      <c r="D34" s="36" t="s">
        <v>137</v>
      </c>
      <c r="E34" s="22">
        <f>+E35</f>
        <v>2971492</v>
      </c>
      <c r="F34" s="22">
        <f>+F35</f>
        <v>3759900</v>
      </c>
      <c r="G34" s="22">
        <f t="shared" si="0"/>
        <v>-788408</v>
      </c>
    </row>
    <row r="35" spans="2:7" x14ac:dyDescent="0.45">
      <c r="B35" s="57"/>
      <c r="C35" s="57"/>
      <c r="D35" s="36" t="s">
        <v>199</v>
      </c>
      <c r="E35" s="22">
        <f>+E36</f>
        <v>2971492</v>
      </c>
      <c r="F35" s="22">
        <f>+F36</f>
        <v>3759900</v>
      </c>
      <c r="G35" s="22">
        <f t="shared" si="0"/>
        <v>-788408</v>
      </c>
    </row>
    <row r="36" spans="2:7" x14ac:dyDescent="0.45">
      <c r="B36" s="57"/>
      <c r="C36" s="57"/>
      <c r="D36" s="36" t="s">
        <v>200</v>
      </c>
      <c r="E36" s="22">
        <v>2971492</v>
      </c>
      <c r="F36" s="22">
        <v>3759900</v>
      </c>
      <c r="G36" s="22">
        <f t="shared" si="0"/>
        <v>-788408</v>
      </c>
    </row>
    <row r="37" spans="2:7" x14ac:dyDescent="0.45">
      <c r="B37" s="57"/>
      <c r="C37" s="57"/>
      <c r="D37" s="36" t="s">
        <v>138</v>
      </c>
      <c r="E37" s="22">
        <f>+E38</f>
        <v>3211130</v>
      </c>
      <c r="F37" s="22">
        <f>+F38</f>
        <v>4001760</v>
      </c>
      <c r="G37" s="22">
        <f t="shared" si="0"/>
        <v>-790630</v>
      </c>
    </row>
    <row r="38" spans="2:7" x14ac:dyDescent="0.45">
      <c r="B38" s="57"/>
      <c r="C38" s="57"/>
      <c r="D38" s="36" t="s">
        <v>201</v>
      </c>
      <c r="E38" s="22">
        <f>+E39</f>
        <v>3211130</v>
      </c>
      <c r="F38" s="22">
        <f>+F39</f>
        <v>4001760</v>
      </c>
      <c r="G38" s="22">
        <f t="shared" si="0"/>
        <v>-790630</v>
      </c>
    </row>
    <row r="39" spans="2:7" x14ac:dyDescent="0.45">
      <c r="B39" s="57"/>
      <c r="C39" s="57"/>
      <c r="D39" s="36" t="s">
        <v>202</v>
      </c>
      <c r="E39" s="22">
        <v>3211130</v>
      </c>
      <c r="F39" s="22">
        <v>4001760</v>
      </c>
      <c r="G39" s="22">
        <f t="shared" si="0"/>
        <v>-790630</v>
      </c>
    </row>
    <row r="40" spans="2:7" x14ac:dyDescent="0.45">
      <c r="B40" s="57"/>
      <c r="C40" s="57"/>
      <c r="D40" s="36" t="s">
        <v>139</v>
      </c>
      <c r="E40" s="22">
        <f>+E41</f>
        <v>80940</v>
      </c>
      <c r="F40" s="22">
        <f>+F41</f>
        <v>0</v>
      </c>
      <c r="G40" s="22">
        <f t="shared" si="0"/>
        <v>80940</v>
      </c>
    </row>
    <row r="41" spans="2:7" x14ac:dyDescent="0.45">
      <c r="B41" s="57"/>
      <c r="C41" s="57"/>
      <c r="D41" s="36" t="s">
        <v>203</v>
      </c>
      <c r="E41" s="22">
        <f>+E42</f>
        <v>80940</v>
      </c>
      <c r="F41" s="22">
        <f>+F42</f>
        <v>0</v>
      </c>
      <c r="G41" s="22">
        <f t="shared" si="0"/>
        <v>80940</v>
      </c>
    </row>
    <row r="42" spans="2:7" x14ac:dyDescent="0.45">
      <c r="B42" s="57"/>
      <c r="C42" s="57"/>
      <c r="D42" s="36" t="s">
        <v>80</v>
      </c>
      <c r="E42" s="22">
        <v>80940</v>
      </c>
      <c r="F42" s="22"/>
      <c r="G42" s="22">
        <f t="shared" si="0"/>
        <v>80940</v>
      </c>
    </row>
    <row r="43" spans="2:7" x14ac:dyDescent="0.45">
      <c r="B43" s="57"/>
      <c r="C43" s="58"/>
      <c r="D43" s="37" t="s">
        <v>140</v>
      </c>
      <c r="E43" s="24">
        <f>+E6+E8+E13+E16+E30+E34+E37+E40</f>
        <v>108048109</v>
      </c>
      <c r="F43" s="24">
        <f>+F6+F8+F13+F16+F30+F34+F37+F40</f>
        <v>115777502</v>
      </c>
      <c r="G43" s="24">
        <f t="shared" si="0"/>
        <v>-7729393</v>
      </c>
    </row>
    <row r="44" spans="2:7" x14ac:dyDescent="0.45">
      <c r="B44" s="57"/>
      <c r="C44" s="56" t="s">
        <v>141</v>
      </c>
      <c r="D44" s="36" t="s">
        <v>142</v>
      </c>
      <c r="E44" s="22">
        <f>+E45+E46+E47+E48+E49+E50</f>
        <v>68966645</v>
      </c>
      <c r="F44" s="22">
        <f>+F45+F46+F47+F48+F49+F50</f>
        <v>66677620</v>
      </c>
      <c r="G44" s="22">
        <f t="shared" si="0"/>
        <v>2289025</v>
      </c>
    </row>
    <row r="45" spans="2:7" x14ac:dyDescent="0.45">
      <c r="B45" s="57"/>
      <c r="C45" s="57"/>
      <c r="D45" s="36" t="s">
        <v>204</v>
      </c>
      <c r="E45" s="22">
        <v>152500</v>
      </c>
      <c r="F45" s="22">
        <v>177500</v>
      </c>
      <c r="G45" s="22">
        <f t="shared" si="0"/>
        <v>-25000</v>
      </c>
    </row>
    <row r="46" spans="2:7" x14ac:dyDescent="0.45">
      <c r="B46" s="57"/>
      <c r="C46" s="57"/>
      <c r="D46" s="36" t="s">
        <v>205</v>
      </c>
      <c r="E46" s="22">
        <v>22372299</v>
      </c>
      <c r="F46" s="22">
        <v>22463575</v>
      </c>
      <c r="G46" s="22">
        <f t="shared" si="0"/>
        <v>-91276</v>
      </c>
    </row>
    <row r="47" spans="2:7" x14ac:dyDescent="0.45">
      <c r="B47" s="57"/>
      <c r="C47" s="57"/>
      <c r="D47" s="36" t="s">
        <v>206</v>
      </c>
      <c r="E47" s="22">
        <v>7720933</v>
      </c>
      <c r="F47" s="22">
        <v>7730299</v>
      </c>
      <c r="G47" s="22">
        <f t="shared" si="0"/>
        <v>-9366</v>
      </c>
    </row>
    <row r="48" spans="2:7" x14ac:dyDescent="0.45">
      <c r="B48" s="57"/>
      <c r="C48" s="57"/>
      <c r="D48" s="36" t="s">
        <v>207</v>
      </c>
      <c r="E48" s="22">
        <v>30688327</v>
      </c>
      <c r="F48" s="22">
        <v>28393528</v>
      </c>
      <c r="G48" s="22">
        <f t="shared" si="0"/>
        <v>2294799</v>
      </c>
    </row>
    <row r="49" spans="2:7" x14ac:dyDescent="0.45">
      <c r="B49" s="57"/>
      <c r="C49" s="57"/>
      <c r="D49" s="36" t="s">
        <v>208</v>
      </c>
      <c r="E49" s="22">
        <v>2912880</v>
      </c>
      <c r="F49" s="22">
        <v>2689390</v>
      </c>
      <c r="G49" s="22">
        <f t="shared" si="0"/>
        <v>223490</v>
      </c>
    </row>
    <row r="50" spans="2:7" x14ac:dyDescent="0.45">
      <c r="B50" s="57"/>
      <c r="C50" s="57"/>
      <c r="D50" s="36" t="s">
        <v>209</v>
      </c>
      <c r="E50" s="22">
        <v>5119706</v>
      </c>
      <c r="F50" s="22">
        <v>5223328</v>
      </c>
      <c r="G50" s="22">
        <f t="shared" si="0"/>
        <v>-103622</v>
      </c>
    </row>
    <row r="51" spans="2:7" x14ac:dyDescent="0.45">
      <c r="B51" s="57"/>
      <c r="C51" s="57"/>
      <c r="D51" s="36" t="s">
        <v>143</v>
      </c>
      <c r="E51" s="22">
        <f>+E52+E53+E54+E55+E56+E57+E58+E59+E60+E61+E62</f>
        <v>39259093</v>
      </c>
      <c r="F51" s="22">
        <f>+F52+F53+F54+F55+F56+F57+F58+F59+F60+F61+F62</f>
        <v>43520332</v>
      </c>
      <c r="G51" s="22">
        <f t="shared" si="0"/>
        <v>-4261239</v>
      </c>
    </row>
    <row r="52" spans="2:7" x14ac:dyDescent="0.45">
      <c r="B52" s="57"/>
      <c r="C52" s="57"/>
      <c r="D52" s="36" t="s">
        <v>210</v>
      </c>
      <c r="E52" s="22">
        <v>5933868</v>
      </c>
      <c r="F52" s="22">
        <v>5699635</v>
      </c>
      <c r="G52" s="22">
        <f t="shared" si="0"/>
        <v>234233</v>
      </c>
    </row>
    <row r="53" spans="2:7" x14ac:dyDescent="0.45">
      <c r="B53" s="57"/>
      <c r="C53" s="57"/>
      <c r="D53" s="36" t="s">
        <v>211</v>
      </c>
      <c r="E53" s="22">
        <v>629997</v>
      </c>
      <c r="F53" s="22">
        <v>649897</v>
      </c>
      <c r="G53" s="22">
        <f t="shared" si="0"/>
        <v>-19900</v>
      </c>
    </row>
    <row r="54" spans="2:7" x14ac:dyDescent="0.45">
      <c r="B54" s="57"/>
      <c r="C54" s="57"/>
      <c r="D54" s="36" t="s">
        <v>212</v>
      </c>
      <c r="E54" s="22">
        <v>11646897</v>
      </c>
      <c r="F54" s="22">
        <v>13705661</v>
      </c>
      <c r="G54" s="22">
        <f t="shared" si="0"/>
        <v>-2058764</v>
      </c>
    </row>
    <row r="55" spans="2:7" x14ac:dyDescent="0.45">
      <c r="B55" s="57"/>
      <c r="C55" s="57"/>
      <c r="D55" s="36" t="s">
        <v>213</v>
      </c>
      <c r="E55" s="22">
        <v>4387130</v>
      </c>
      <c r="F55" s="22">
        <v>6008525</v>
      </c>
      <c r="G55" s="22">
        <f t="shared" si="0"/>
        <v>-1621395</v>
      </c>
    </row>
    <row r="56" spans="2:7" x14ac:dyDescent="0.45">
      <c r="B56" s="57"/>
      <c r="C56" s="57"/>
      <c r="D56" s="36" t="s">
        <v>214</v>
      </c>
      <c r="E56" s="22">
        <v>8150811</v>
      </c>
      <c r="F56" s="22">
        <v>8213614</v>
      </c>
      <c r="G56" s="22">
        <f t="shared" si="0"/>
        <v>-62803</v>
      </c>
    </row>
    <row r="57" spans="2:7" x14ac:dyDescent="0.45">
      <c r="B57" s="57"/>
      <c r="C57" s="57"/>
      <c r="D57" s="36" t="s">
        <v>215</v>
      </c>
      <c r="E57" s="22">
        <v>1526469</v>
      </c>
      <c r="F57" s="22">
        <v>1943598</v>
      </c>
      <c r="G57" s="22">
        <f t="shared" si="0"/>
        <v>-417129</v>
      </c>
    </row>
    <row r="58" spans="2:7" x14ac:dyDescent="0.45">
      <c r="B58" s="57"/>
      <c r="C58" s="57"/>
      <c r="D58" s="36" t="s">
        <v>216</v>
      </c>
      <c r="E58" s="22"/>
      <c r="F58" s="22"/>
      <c r="G58" s="22">
        <f t="shared" si="0"/>
        <v>0</v>
      </c>
    </row>
    <row r="59" spans="2:7" x14ac:dyDescent="0.45">
      <c r="B59" s="57"/>
      <c r="C59" s="57"/>
      <c r="D59" s="36" t="s">
        <v>217</v>
      </c>
      <c r="E59" s="22">
        <v>188424</v>
      </c>
      <c r="F59" s="22">
        <v>220364</v>
      </c>
      <c r="G59" s="22">
        <f t="shared" si="0"/>
        <v>-31940</v>
      </c>
    </row>
    <row r="60" spans="2:7" x14ac:dyDescent="0.45">
      <c r="B60" s="57"/>
      <c r="C60" s="57"/>
      <c r="D60" s="36" t="s">
        <v>218</v>
      </c>
      <c r="E60" s="22">
        <v>3565282</v>
      </c>
      <c r="F60" s="22">
        <v>4165905</v>
      </c>
      <c r="G60" s="22">
        <f t="shared" si="0"/>
        <v>-600623</v>
      </c>
    </row>
    <row r="61" spans="2:7" x14ac:dyDescent="0.45">
      <c r="B61" s="57"/>
      <c r="C61" s="57"/>
      <c r="D61" s="36" t="s">
        <v>219</v>
      </c>
      <c r="E61" s="22">
        <v>3056915</v>
      </c>
      <c r="F61" s="22">
        <v>2736533</v>
      </c>
      <c r="G61" s="22">
        <f t="shared" si="0"/>
        <v>320382</v>
      </c>
    </row>
    <row r="62" spans="2:7" x14ac:dyDescent="0.45">
      <c r="B62" s="57"/>
      <c r="C62" s="57"/>
      <c r="D62" s="36" t="s">
        <v>220</v>
      </c>
      <c r="E62" s="22">
        <v>173300</v>
      </c>
      <c r="F62" s="22">
        <v>176600</v>
      </c>
      <c r="G62" s="22">
        <f t="shared" si="0"/>
        <v>-3300</v>
      </c>
    </row>
    <row r="63" spans="2:7" x14ac:dyDescent="0.45">
      <c r="B63" s="57"/>
      <c r="C63" s="57"/>
      <c r="D63" s="36" t="s">
        <v>144</v>
      </c>
      <c r="E63" s="22">
        <f>+E64+E65+E66+E67+E68+E69+E70+E71+E72+E73</f>
        <v>1917878</v>
      </c>
      <c r="F63" s="22">
        <f>+F64+F65+F66+F67+F68+F69+F70+F71+F72+F73</f>
        <v>1904791</v>
      </c>
      <c r="G63" s="22">
        <f t="shared" si="0"/>
        <v>13087</v>
      </c>
    </row>
    <row r="64" spans="2:7" x14ac:dyDescent="0.45">
      <c r="B64" s="57"/>
      <c r="C64" s="57"/>
      <c r="D64" s="36" t="s">
        <v>221</v>
      </c>
      <c r="E64" s="22">
        <v>650864</v>
      </c>
      <c r="F64" s="22">
        <v>693256</v>
      </c>
      <c r="G64" s="22">
        <f t="shared" si="0"/>
        <v>-42392</v>
      </c>
    </row>
    <row r="65" spans="2:7" x14ac:dyDescent="0.45">
      <c r="B65" s="57"/>
      <c r="C65" s="57"/>
      <c r="D65" s="36" t="s">
        <v>222</v>
      </c>
      <c r="E65" s="22"/>
      <c r="F65" s="22">
        <v>2760</v>
      </c>
      <c r="G65" s="22">
        <f t="shared" si="0"/>
        <v>-2760</v>
      </c>
    </row>
    <row r="66" spans="2:7" x14ac:dyDescent="0.45">
      <c r="B66" s="57"/>
      <c r="C66" s="57"/>
      <c r="D66" s="36" t="s">
        <v>223</v>
      </c>
      <c r="E66" s="22"/>
      <c r="F66" s="22">
        <v>4700</v>
      </c>
      <c r="G66" s="22">
        <f t="shared" si="0"/>
        <v>-4700</v>
      </c>
    </row>
    <row r="67" spans="2:7" x14ac:dyDescent="0.45">
      <c r="B67" s="57"/>
      <c r="C67" s="57"/>
      <c r="D67" s="36" t="s">
        <v>224</v>
      </c>
      <c r="E67" s="22">
        <v>519676</v>
      </c>
      <c r="F67" s="22">
        <v>503900</v>
      </c>
      <c r="G67" s="22">
        <f t="shared" si="0"/>
        <v>15776</v>
      </c>
    </row>
    <row r="68" spans="2:7" x14ac:dyDescent="0.45">
      <c r="B68" s="57"/>
      <c r="C68" s="57"/>
      <c r="D68" s="36" t="s">
        <v>211</v>
      </c>
      <c r="E68" s="22">
        <v>283078</v>
      </c>
      <c r="F68" s="22">
        <v>249871</v>
      </c>
      <c r="G68" s="22">
        <f t="shared" si="0"/>
        <v>33207</v>
      </c>
    </row>
    <row r="69" spans="2:7" x14ac:dyDescent="0.45">
      <c r="B69" s="57"/>
      <c r="C69" s="57"/>
      <c r="D69" s="36" t="s">
        <v>225</v>
      </c>
      <c r="E69" s="22">
        <v>1680</v>
      </c>
      <c r="F69" s="22"/>
      <c r="G69" s="22">
        <f t="shared" si="0"/>
        <v>1680</v>
      </c>
    </row>
    <row r="70" spans="2:7" x14ac:dyDescent="0.45">
      <c r="B70" s="57"/>
      <c r="C70" s="57"/>
      <c r="D70" s="36" t="s">
        <v>226</v>
      </c>
      <c r="E70" s="22">
        <v>219076</v>
      </c>
      <c r="F70" s="22">
        <v>205430</v>
      </c>
      <c r="G70" s="22">
        <f t="shared" si="0"/>
        <v>13646</v>
      </c>
    </row>
    <row r="71" spans="2:7" x14ac:dyDescent="0.45">
      <c r="B71" s="57"/>
      <c r="C71" s="57"/>
      <c r="D71" s="36" t="s">
        <v>217</v>
      </c>
      <c r="E71" s="22">
        <v>33504</v>
      </c>
      <c r="F71" s="22">
        <v>28874</v>
      </c>
      <c r="G71" s="22">
        <f t="shared" ref="G71:G124" si="1">E71-F71</f>
        <v>4630</v>
      </c>
    </row>
    <row r="72" spans="2:7" x14ac:dyDescent="0.45">
      <c r="B72" s="57"/>
      <c r="C72" s="57"/>
      <c r="D72" s="36" t="s">
        <v>227</v>
      </c>
      <c r="E72" s="22">
        <v>28000</v>
      </c>
      <c r="F72" s="22">
        <v>34000</v>
      </c>
      <c r="G72" s="22">
        <f t="shared" si="1"/>
        <v>-6000</v>
      </c>
    </row>
    <row r="73" spans="2:7" x14ac:dyDescent="0.45">
      <c r="B73" s="57"/>
      <c r="C73" s="57"/>
      <c r="D73" s="36" t="s">
        <v>228</v>
      </c>
      <c r="E73" s="22">
        <v>182000</v>
      </c>
      <c r="F73" s="22">
        <v>182000</v>
      </c>
      <c r="G73" s="22">
        <f t="shared" si="1"/>
        <v>0</v>
      </c>
    </row>
    <row r="74" spans="2:7" x14ac:dyDescent="0.45">
      <c r="B74" s="57"/>
      <c r="C74" s="57"/>
      <c r="D74" s="36" t="s">
        <v>25</v>
      </c>
      <c r="E74" s="22">
        <f>+E75+E80</f>
        <v>249700</v>
      </c>
      <c r="F74" s="22">
        <f>+F75+F80</f>
        <v>640000</v>
      </c>
      <c r="G74" s="22">
        <f t="shared" si="1"/>
        <v>-390300</v>
      </c>
    </row>
    <row r="75" spans="2:7" x14ac:dyDescent="0.45">
      <c r="B75" s="57"/>
      <c r="C75" s="57"/>
      <c r="D75" s="36" t="s">
        <v>108</v>
      </c>
      <c r="E75" s="22">
        <f>+E76+E77+E78+E79</f>
        <v>199700</v>
      </c>
      <c r="F75" s="22">
        <f>+F76+F77+F78+F79</f>
        <v>640000</v>
      </c>
      <c r="G75" s="22">
        <f t="shared" si="1"/>
        <v>-440300</v>
      </c>
    </row>
    <row r="76" spans="2:7" x14ac:dyDescent="0.45">
      <c r="B76" s="57"/>
      <c r="C76" s="57"/>
      <c r="D76" s="36" t="s">
        <v>109</v>
      </c>
      <c r="E76" s="22">
        <v>75000</v>
      </c>
      <c r="F76" s="22">
        <v>225000</v>
      </c>
      <c r="G76" s="22">
        <f t="shared" si="1"/>
        <v>-150000</v>
      </c>
    </row>
    <row r="77" spans="2:7" x14ac:dyDescent="0.45">
      <c r="B77" s="57"/>
      <c r="C77" s="57"/>
      <c r="D77" s="36" t="s">
        <v>110</v>
      </c>
      <c r="E77" s="22">
        <v>40000</v>
      </c>
      <c r="F77" s="22">
        <v>40000</v>
      </c>
      <c r="G77" s="22">
        <f t="shared" si="1"/>
        <v>0</v>
      </c>
    </row>
    <row r="78" spans="2:7" x14ac:dyDescent="0.45">
      <c r="B78" s="57"/>
      <c r="C78" s="57"/>
      <c r="D78" s="36" t="s">
        <v>111</v>
      </c>
      <c r="E78" s="22">
        <v>74700</v>
      </c>
      <c r="F78" s="22">
        <v>275000</v>
      </c>
      <c r="G78" s="22">
        <f t="shared" si="1"/>
        <v>-200300</v>
      </c>
    </row>
    <row r="79" spans="2:7" x14ac:dyDescent="0.45">
      <c r="B79" s="57"/>
      <c r="C79" s="57"/>
      <c r="D79" s="36" t="s">
        <v>112</v>
      </c>
      <c r="E79" s="22">
        <v>10000</v>
      </c>
      <c r="F79" s="22">
        <v>100000</v>
      </c>
      <c r="G79" s="22">
        <f t="shared" si="1"/>
        <v>-90000</v>
      </c>
    </row>
    <row r="80" spans="2:7" x14ac:dyDescent="0.45">
      <c r="B80" s="57"/>
      <c r="C80" s="57"/>
      <c r="D80" s="36" t="s">
        <v>229</v>
      </c>
      <c r="E80" s="22">
        <v>50000</v>
      </c>
      <c r="F80" s="22"/>
      <c r="G80" s="22">
        <f t="shared" si="1"/>
        <v>50000</v>
      </c>
    </row>
    <row r="81" spans="2:7" x14ac:dyDescent="0.45">
      <c r="B81" s="57"/>
      <c r="C81" s="57"/>
      <c r="D81" s="36" t="s">
        <v>145</v>
      </c>
      <c r="E81" s="22">
        <f>+E82</f>
        <v>1001000</v>
      </c>
      <c r="F81" s="22">
        <f>+F82</f>
        <v>1419000</v>
      </c>
      <c r="G81" s="22">
        <f t="shared" si="1"/>
        <v>-418000</v>
      </c>
    </row>
    <row r="82" spans="2:7" x14ac:dyDescent="0.45">
      <c r="B82" s="57"/>
      <c r="C82" s="57"/>
      <c r="D82" s="36" t="s">
        <v>230</v>
      </c>
      <c r="E82" s="22">
        <f>+E83</f>
        <v>1001000</v>
      </c>
      <c r="F82" s="22">
        <f>+F83</f>
        <v>1419000</v>
      </c>
      <c r="G82" s="22">
        <f t="shared" si="1"/>
        <v>-418000</v>
      </c>
    </row>
    <row r="83" spans="2:7" x14ac:dyDescent="0.45">
      <c r="B83" s="57"/>
      <c r="C83" s="57"/>
      <c r="D83" s="36" t="s">
        <v>231</v>
      </c>
      <c r="E83" s="22">
        <v>1001000</v>
      </c>
      <c r="F83" s="22">
        <v>1419000</v>
      </c>
      <c r="G83" s="22">
        <f t="shared" si="1"/>
        <v>-418000</v>
      </c>
    </row>
    <row r="84" spans="2:7" x14ac:dyDescent="0.45">
      <c r="B84" s="57"/>
      <c r="C84" s="57"/>
      <c r="D84" s="36" t="s">
        <v>146</v>
      </c>
      <c r="E84" s="22">
        <f>+E85</f>
        <v>2277073</v>
      </c>
      <c r="F84" s="22">
        <f>+F85</f>
        <v>1355469</v>
      </c>
      <c r="G84" s="22">
        <f t="shared" si="1"/>
        <v>921604</v>
      </c>
    </row>
    <row r="85" spans="2:7" x14ac:dyDescent="0.45">
      <c r="B85" s="57"/>
      <c r="C85" s="57"/>
      <c r="D85" s="36" t="s">
        <v>232</v>
      </c>
      <c r="E85" s="22">
        <v>2277073</v>
      </c>
      <c r="F85" s="22">
        <v>1355469</v>
      </c>
      <c r="G85" s="22">
        <f t="shared" si="1"/>
        <v>921604</v>
      </c>
    </row>
    <row r="86" spans="2:7" x14ac:dyDescent="0.45">
      <c r="B86" s="57"/>
      <c r="C86" s="57"/>
      <c r="D86" s="36" t="s">
        <v>147</v>
      </c>
      <c r="E86" s="22">
        <f>+E87</f>
        <v>-991000</v>
      </c>
      <c r="F86" s="22">
        <f>+F87</f>
        <v>-288833</v>
      </c>
      <c r="G86" s="22">
        <f t="shared" si="1"/>
        <v>-702167</v>
      </c>
    </row>
    <row r="87" spans="2:7" x14ac:dyDescent="0.45">
      <c r="B87" s="57"/>
      <c r="C87" s="57"/>
      <c r="D87" s="36" t="s">
        <v>233</v>
      </c>
      <c r="E87" s="22">
        <v>-991000</v>
      </c>
      <c r="F87" s="22">
        <v>-288833</v>
      </c>
      <c r="G87" s="22">
        <f t="shared" si="1"/>
        <v>-702167</v>
      </c>
    </row>
    <row r="88" spans="2:7" x14ac:dyDescent="0.45">
      <c r="B88" s="57"/>
      <c r="C88" s="58"/>
      <c r="D88" s="37" t="s">
        <v>148</v>
      </c>
      <c r="E88" s="24">
        <f>+E44+E51+E63+E74+E81+E84+E86</f>
        <v>112680389</v>
      </c>
      <c r="F88" s="24">
        <f>+F44+F51+F63+F74+F81+F84+F86</f>
        <v>115228379</v>
      </c>
      <c r="G88" s="24">
        <f t="shared" si="1"/>
        <v>-2547990</v>
      </c>
    </row>
    <row r="89" spans="2:7" x14ac:dyDescent="0.45">
      <c r="B89" s="58"/>
      <c r="C89" s="20" t="s">
        <v>149</v>
      </c>
      <c r="D89" s="18"/>
      <c r="E89" s="19">
        <f xml:space="preserve"> +E43 - E88</f>
        <v>-4632280</v>
      </c>
      <c r="F89" s="19">
        <f xml:space="preserve"> +F43 - F88</f>
        <v>549123</v>
      </c>
      <c r="G89" s="19">
        <f t="shared" si="1"/>
        <v>-5181403</v>
      </c>
    </row>
    <row r="90" spans="2:7" x14ac:dyDescent="0.45">
      <c r="B90" s="56" t="s">
        <v>150</v>
      </c>
      <c r="C90" s="56" t="s">
        <v>131</v>
      </c>
      <c r="D90" s="36" t="s">
        <v>151</v>
      </c>
      <c r="E90" s="22">
        <f>+E91</f>
        <v>756</v>
      </c>
      <c r="F90" s="22">
        <f>+F91</f>
        <v>753</v>
      </c>
      <c r="G90" s="22">
        <f t="shared" si="1"/>
        <v>3</v>
      </c>
    </row>
    <row r="91" spans="2:7" x14ac:dyDescent="0.45">
      <c r="B91" s="57"/>
      <c r="C91" s="57"/>
      <c r="D91" s="36" t="s">
        <v>234</v>
      </c>
      <c r="E91" s="22">
        <v>756</v>
      </c>
      <c r="F91" s="22">
        <v>753</v>
      </c>
      <c r="G91" s="22">
        <f t="shared" si="1"/>
        <v>3</v>
      </c>
    </row>
    <row r="92" spans="2:7" x14ac:dyDescent="0.45">
      <c r="B92" s="57"/>
      <c r="C92" s="57"/>
      <c r="D92" s="36" t="s">
        <v>152</v>
      </c>
      <c r="E92" s="22">
        <f>+E93</f>
        <v>459071</v>
      </c>
      <c r="F92" s="22">
        <f>+F93</f>
        <v>91369</v>
      </c>
      <c r="G92" s="22">
        <f t="shared" si="1"/>
        <v>367702</v>
      </c>
    </row>
    <row r="93" spans="2:7" x14ac:dyDescent="0.45">
      <c r="B93" s="57"/>
      <c r="C93" s="57"/>
      <c r="D93" s="36" t="s">
        <v>235</v>
      </c>
      <c r="E93" s="22">
        <v>459071</v>
      </c>
      <c r="F93" s="22">
        <v>91369</v>
      </c>
      <c r="G93" s="22">
        <f t="shared" si="1"/>
        <v>367702</v>
      </c>
    </row>
    <row r="94" spans="2:7" x14ac:dyDescent="0.45">
      <c r="B94" s="57"/>
      <c r="C94" s="58"/>
      <c r="D94" s="37" t="s">
        <v>153</v>
      </c>
      <c r="E94" s="24">
        <f>+E90+E92</f>
        <v>459827</v>
      </c>
      <c r="F94" s="24">
        <f>+F90+F92</f>
        <v>92122</v>
      </c>
      <c r="G94" s="24">
        <f t="shared" si="1"/>
        <v>367705</v>
      </c>
    </row>
    <row r="95" spans="2:7" ht="30" x14ac:dyDescent="0.45">
      <c r="B95" s="57"/>
      <c r="C95" s="38" t="s">
        <v>141</v>
      </c>
      <c r="D95" s="37" t="s">
        <v>154</v>
      </c>
      <c r="E95" s="24">
        <f>0</f>
        <v>0</v>
      </c>
      <c r="F95" s="24">
        <f>0</f>
        <v>0</v>
      </c>
      <c r="G95" s="24">
        <f t="shared" si="1"/>
        <v>0</v>
      </c>
    </row>
    <row r="96" spans="2:7" x14ac:dyDescent="0.45">
      <c r="B96" s="58"/>
      <c r="C96" s="20" t="s">
        <v>155</v>
      </c>
      <c r="D96" s="31"/>
      <c r="E96" s="39">
        <f xml:space="preserve"> +E94 - E95</f>
        <v>459827</v>
      </c>
      <c r="F96" s="39">
        <f xml:space="preserve"> +F94 - F95</f>
        <v>92122</v>
      </c>
      <c r="G96" s="39">
        <f t="shared" si="1"/>
        <v>367705</v>
      </c>
    </row>
    <row r="97" spans="2:7" x14ac:dyDescent="0.45">
      <c r="B97" s="20" t="s">
        <v>156</v>
      </c>
      <c r="C97" s="17"/>
      <c r="D97" s="18"/>
      <c r="E97" s="19">
        <f xml:space="preserve"> +E89 +E96</f>
        <v>-4172453</v>
      </c>
      <c r="F97" s="19">
        <f xml:space="preserve"> +F89 +F96</f>
        <v>641245</v>
      </c>
      <c r="G97" s="19">
        <f t="shared" si="1"/>
        <v>-4813698</v>
      </c>
    </row>
    <row r="98" spans="2:7" x14ac:dyDescent="0.45">
      <c r="B98" s="56" t="s">
        <v>157</v>
      </c>
      <c r="C98" s="56" t="s">
        <v>131</v>
      </c>
      <c r="D98" s="36" t="s">
        <v>158</v>
      </c>
      <c r="E98" s="22">
        <f>+E99</f>
        <v>0</v>
      </c>
      <c r="F98" s="22">
        <f>+F99</f>
        <v>3830000</v>
      </c>
      <c r="G98" s="22">
        <f t="shared" si="1"/>
        <v>-3830000</v>
      </c>
    </row>
    <row r="99" spans="2:7" x14ac:dyDescent="0.45">
      <c r="B99" s="57"/>
      <c r="C99" s="57"/>
      <c r="D99" s="36" t="s">
        <v>236</v>
      </c>
      <c r="E99" s="22"/>
      <c r="F99" s="22">
        <v>3830000</v>
      </c>
      <c r="G99" s="22">
        <f t="shared" si="1"/>
        <v>-3830000</v>
      </c>
    </row>
    <row r="100" spans="2:7" x14ac:dyDescent="0.45">
      <c r="B100" s="57"/>
      <c r="C100" s="57"/>
      <c r="D100" s="36" t="s">
        <v>159</v>
      </c>
      <c r="E100" s="22">
        <f>+E101</f>
        <v>0</v>
      </c>
      <c r="F100" s="22">
        <f>+F101</f>
        <v>0</v>
      </c>
      <c r="G100" s="22">
        <f t="shared" si="1"/>
        <v>0</v>
      </c>
    </row>
    <row r="101" spans="2:7" x14ac:dyDescent="0.45">
      <c r="B101" s="57"/>
      <c r="C101" s="57"/>
      <c r="D101" s="36" t="s">
        <v>237</v>
      </c>
      <c r="E101" s="22"/>
      <c r="F101" s="22"/>
      <c r="G101" s="22">
        <f t="shared" si="1"/>
        <v>0</v>
      </c>
    </row>
    <row r="102" spans="2:7" x14ac:dyDescent="0.45">
      <c r="B102" s="57"/>
      <c r="C102" s="57"/>
      <c r="D102" s="36" t="s">
        <v>160</v>
      </c>
      <c r="E102" s="22">
        <f>+E103</f>
        <v>699999</v>
      </c>
      <c r="F102" s="22">
        <f>+F103</f>
        <v>0</v>
      </c>
      <c r="G102" s="22">
        <f t="shared" si="1"/>
        <v>699999</v>
      </c>
    </row>
    <row r="103" spans="2:7" x14ac:dyDescent="0.45">
      <c r="B103" s="57"/>
      <c r="C103" s="57"/>
      <c r="D103" s="36" t="s">
        <v>238</v>
      </c>
      <c r="E103" s="22">
        <v>699999</v>
      </c>
      <c r="F103" s="22"/>
      <c r="G103" s="22">
        <f t="shared" si="1"/>
        <v>699999</v>
      </c>
    </row>
    <row r="104" spans="2:7" x14ac:dyDescent="0.45">
      <c r="B104" s="57"/>
      <c r="C104" s="57"/>
      <c r="D104" s="36" t="s">
        <v>239</v>
      </c>
      <c r="E104" s="22"/>
      <c r="F104" s="22"/>
      <c r="G104" s="22">
        <f t="shared" si="1"/>
        <v>0</v>
      </c>
    </row>
    <row r="105" spans="2:7" x14ac:dyDescent="0.45">
      <c r="B105" s="57"/>
      <c r="C105" s="58"/>
      <c r="D105" s="37" t="s">
        <v>161</v>
      </c>
      <c r="E105" s="24">
        <f>+E98+E100+E102+E104</f>
        <v>699999</v>
      </c>
      <c r="F105" s="24">
        <f>+F98+F100+F102+F104</f>
        <v>3830000</v>
      </c>
      <c r="G105" s="24">
        <f t="shared" si="1"/>
        <v>-3130001</v>
      </c>
    </row>
    <row r="106" spans="2:7" x14ac:dyDescent="0.45">
      <c r="B106" s="57"/>
      <c r="C106" s="56" t="s">
        <v>141</v>
      </c>
      <c r="D106" s="36" t="s">
        <v>162</v>
      </c>
      <c r="E106" s="22">
        <f>+E107</f>
        <v>1</v>
      </c>
      <c r="F106" s="22">
        <f>+F107</f>
        <v>0</v>
      </c>
      <c r="G106" s="22">
        <f t="shared" si="1"/>
        <v>1</v>
      </c>
    </row>
    <row r="107" spans="2:7" x14ac:dyDescent="0.45">
      <c r="B107" s="57"/>
      <c r="C107" s="57"/>
      <c r="D107" s="36" t="s">
        <v>240</v>
      </c>
      <c r="E107" s="22">
        <v>1</v>
      </c>
      <c r="F107" s="22"/>
      <c r="G107" s="22">
        <f t="shared" si="1"/>
        <v>1</v>
      </c>
    </row>
    <row r="108" spans="2:7" x14ac:dyDescent="0.45">
      <c r="B108" s="57"/>
      <c r="C108" s="57"/>
      <c r="D108" s="36" t="s">
        <v>163</v>
      </c>
      <c r="E108" s="22">
        <f>+E109</f>
        <v>0</v>
      </c>
      <c r="F108" s="22">
        <f>+F109</f>
        <v>3830000</v>
      </c>
      <c r="G108" s="22">
        <f t="shared" si="1"/>
        <v>-3830000</v>
      </c>
    </row>
    <row r="109" spans="2:7" x14ac:dyDescent="0.45">
      <c r="B109" s="57"/>
      <c r="C109" s="57"/>
      <c r="D109" s="36" t="s">
        <v>241</v>
      </c>
      <c r="E109" s="22"/>
      <c r="F109" s="22">
        <v>3830000</v>
      </c>
      <c r="G109" s="22">
        <f t="shared" si="1"/>
        <v>-3830000</v>
      </c>
    </row>
    <row r="110" spans="2:7" x14ac:dyDescent="0.45">
      <c r="B110" s="57"/>
      <c r="C110" s="57"/>
      <c r="D110" s="36" t="s">
        <v>242</v>
      </c>
      <c r="E110" s="22"/>
      <c r="F110" s="22"/>
      <c r="G110" s="22">
        <f t="shared" si="1"/>
        <v>0</v>
      </c>
    </row>
    <row r="111" spans="2:7" x14ac:dyDescent="0.45">
      <c r="B111" s="57"/>
      <c r="C111" s="58"/>
      <c r="D111" s="37" t="s">
        <v>164</v>
      </c>
      <c r="E111" s="24">
        <f>+E106+E108+E110</f>
        <v>1</v>
      </c>
      <c r="F111" s="24">
        <f>+F106+F108+F110</f>
        <v>3830000</v>
      </c>
      <c r="G111" s="24">
        <f t="shared" si="1"/>
        <v>-3829999</v>
      </c>
    </row>
    <row r="112" spans="2:7" x14ac:dyDescent="0.45">
      <c r="B112" s="58"/>
      <c r="C112" s="25" t="s">
        <v>165</v>
      </c>
      <c r="D112" s="40"/>
      <c r="E112" s="41">
        <f xml:space="preserve"> +E105 - E111</f>
        <v>699998</v>
      </c>
      <c r="F112" s="41">
        <f xml:space="preserve"> +F105 - F111</f>
        <v>0</v>
      </c>
      <c r="G112" s="41">
        <f t="shared" si="1"/>
        <v>699998</v>
      </c>
    </row>
    <row r="113" spans="2:7" x14ac:dyDescent="0.45">
      <c r="B113" s="20" t="s">
        <v>166</v>
      </c>
      <c r="C113" s="42"/>
      <c r="D113" s="43"/>
      <c r="E113" s="44">
        <f xml:space="preserve"> +E97 +E112</f>
        <v>-3472455</v>
      </c>
      <c r="F113" s="44">
        <f xml:space="preserve"> +F97 +F112</f>
        <v>641245</v>
      </c>
      <c r="G113" s="44">
        <f t="shared" si="1"/>
        <v>-4113700</v>
      </c>
    </row>
    <row r="114" spans="2:7" x14ac:dyDescent="0.45">
      <c r="B114" s="59" t="s">
        <v>167</v>
      </c>
      <c r="C114" s="42" t="s">
        <v>168</v>
      </c>
      <c r="D114" s="43"/>
      <c r="E114" s="44">
        <v>15509414</v>
      </c>
      <c r="F114" s="44">
        <v>15001669</v>
      </c>
      <c r="G114" s="44">
        <f t="shared" si="1"/>
        <v>507745</v>
      </c>
    </row>
    <row r="115" spans="2:7" x14ac:dyDescent="0.45">
      <c r="B115" s="60"/>
      <c r="C115" s="42" t="s">
        <v>169</v>
      </c>
      <c r="D115" s="43"/>
      <c r="E115" s="44">
        <f xml:space="preserve"> +E113 +E114</f>
        <v>12036959</v>
      </c>
      <c r="F115" s="44">
        <f xml:space="preserve"> +F113 +F114</f>
        <v>15642914</v>
      </c>
      <c r="G115" s="44">
        <f t="shared" si="1"/>
        <v>-3605955</v>
      </c>
    </row>
    <row r="116" spans="2:7" x14ac:dyDescent="0.45">
      <c r="B116" s="60"/>
      <c r="C116" s="42" t="s">
        <v>170</v>
      </c>
      <c r="D116" s="43"/>
      <c r="E116" s="44"/>
      <c r="F116" s="44"/>
      <c r="G116" s="44">
        <f t="shared" si="1"/>
        <v>0</v>
      </c>
    </row>
    <row r="117" spans="2:7" x14ac:dyDescent="0.45">
      <c r="B117" s="60"/>
      <c r="C117" s="42" t="s">
        <v>171</v>
      </c>
      <c r="D117" s="43"/>
      <c r="E117" s="44"/>
      <c r="F117" s="44"/>
      <c r="G117" s="44">
        <f t="shared" si="1"/>
        <v>0</v>
      </c>
    </row>
    <row r="118" spans="2:7" x14ac:dyDescent="0.45">
      <c r="B118" s="60"/>
      <c r="C118" s="42" t="s">
        <v>172</v>
      </c>
      <c r="D118" s="43"/>
      <c r="E118" s="44">
        <f>+E119+E120</f>
        <v>373000</v>
      </c>
      <c r="F118" s="44">
        <f>+F119+F120</f>
        <v>0</v>
      </c>
      <c r="G118" s="44">
        <f t="shared" si="1"/>
        <v>373000</v>
      </c>
    </row>
    <row r="119" spans="2:7" x14ac:dyDescent="0.45">
      <c r="B119" s="60"/>
      <c r="C119" s="45" t="s">
        <v>243</v>
      </c>
      <c r="D119" s="40"/>
      <c r="E119" s="41">
        <v>373000</v>
      </c>
      <c r="F119" s="41"/>
      <c r="G119" s="41">
        <f t="shared" si="1"/>
        <v>373000</v>
      </c>
    </row>
    <row r="120" spans="2:7" x14ac:dyDescent="0.45">
      <c r="B120" s="60"/>
      <c r="C120" s="45" t="s">
        <v>244</v>
      </c>
      <c r="D120" s="40"/>
      <c r="E120" s="41"/>
      <c r="F120" s="41"/>
      <c r="G120" s="41">
        <f t="shared" si="1"/>
        <v>0</v>
      </c>
    </row>
    <row r="121" spans="2:7" x14ac:dyDescent="0.45">
      <c r="B121" s="60"/>
      <c r="C121" s="42" t="s">
        <v>173</v>
      </c>
      <c r="D121" s="43"/>
      <c r="E121" s="44">
        <f>+E122+E123</f>
        <v>1233500</v>
      </c>
      <c r="F121" s="44">
        <f>+F122+F123</f>
        <v>133500</v>
      </c>
      <c r="G121" s="44">
        <f t="shared" si="1"/>
        <v>1100000</v>
      </c>
    </row>
    <row r="122" spans="2:7" x14ac:dyDescent="0.45">
      <c r="B122" s="60"/>
      <c r="C122" s="45" t="s">
        <v>245</v>
      </c>
      <c r="D122" s="40"/>
      <c r="E122" s="41">
        <v>133500</v>
      </c>
      <c r="F122" s="41">
        <v>133500</v>
      </c>
      <c r="G122" s="41">
        <f t="shared" si="1"/>
        <v>0</v>
      </c>
    </row>
    <row r="123" spans="2:7" x14ac:dyDescent="0.45">
      <c r="B123" s="60"/>
      <c r="C123" s="45" t="s">
        <v>246</v>
      </c>
      <c r="D123" s="40"/>
      <c r="E123" s="41">
        <v>1100000</v>
      </c>
      <c r="F123" s="41"/>
      <c r="G123" s="41">
        <f t="shared" si="1"/>
        <v>1100000</v>
      </c>
    </row>
    <row r="124" spans="2:7" x14ac:dyDescent="0.45">
      <c r="B124" s="61"/>
      <c r="C124" s="42" t="s">
        <v>174</v>
      </c>
      <c r="D124" s="43"/>
      <c r="E124" s="44">
        <f xml:space="preserve"> +E115 +E116 +E117 +E118 - E121</f>
        <v>11176459</v>
      </c>
      <c r="F124" s="44">
        <f xml:space="preserve"> +F115 +F116 +F117 +F118 - F121</f>
        <v>15509414</v>
      </c>
      <c r="G124" s="44">
        <f t="shared" si="1"/>
        <v>-4332955</v>
      </c>
    </row>
  </sheetData>
  <mergeCells count="12">
    <mergeCell ref="B114:B124"/>
    <mergeCell ref="B2:G2"/>
    <mergeCell ref="B3:G3"/>
    <mergeCell ref="B5:D5"/>
    <mergeCell ref="B6:B89"/>
    <mergeCell ref="C6:C43"/>
    <mergeCell ref="C44:C88"/>
    <mergeCell ref="B90:B96"/>
    <mergeCell ref="C90:C94"/>
    <mergeCell ref="B98:B112"/>
    <mergeCell ref="C98:C105"/>
    <mergeCell ref="C106:C111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54D02-FC09-4ABA-814E-16983AC3E48B}">
  <dimension ref="B1:I30"/>
  <sheetViews>
    <sheetView workbookViewId="0">
      <selection activeCell="D4" sqref="D4"/>
    </sheetView>
  </sheetViews>
  <sheetFormatPr defaultRowHeight="18" x14ac:dyDescent="0.45"/>
  <cols>
    <col min="1" max="1" width="3" customWidth="1"/>
    <col min="2" max="2" width="32" customWidth="1"/>
    <col min="3" max="5" width="21.296875" customWidth="1"/>
    <col min="6" max="6" width="32" customWidth="1"/>
    <col min="7" max="9" width="21.296875" customWidth="1"/>
  </cols>
  <sheetData>
    <row r="1" spans="2:9" x14ac:dyDescent="0.45">
      <c r="B1" s="2"/>
      <c r="C1" s="2"/>
      <c r="D1" s="2"/>
      <c r="E1" s="2"/>
      <c r="F1" s="2"/>
      <c r="G1" s="2"/>
      <c r="H1" s="2"/>
      <c r="I1" s="2"/>
    </row>
    <row r="2" spans="2:9" ht="22.8" x14ac:dyDescent="0.45">
      <c r="B2" s="4"/>
      <c r="C2" s="2"/>
      <c r="D2" s="2"/>
      <c r="E2" s="2"/>
      <c r="F2" s="2"/>
      <c r="G2" s="2"/>
      <c r="H2" s="3"/>
      <c r="I2" s="3" t="s">
        <v>248</v>
      </c>
    </row>
    <row r="3" spans="2:9" ht="22.8" x14ac:dyDescent="0.45">
      <c r="B3" s="50" t="s">
        <v>249</v>
      </c>
      <c r="C3" s="50"/>
      <c r="D3" s="50"/>
      <c r="E3" s="50"/>
      <c r="F3" s="50"/>
      <c r="G3" s="50"/>
      <c r="H3" s="50"/>
      <c r="I3" s="50"/>
    </row>
    <row r="4" spans="2:9" ht="22.8" x14ac:dyDescent="0.45">
      <c r="B4" s="33"/>
      <c r="C4" s="4"/>
      <c r="D4" s="2"/>
      <c r="E4" s="2"/>
      <c r="F4" s="2"/>
      <c r="G4" s="2"/>
      <c r="H4" s="2"/>
      <c r="I4" s="2"/>
    </row>
    <row r="5" spans="2:9" ht="22.8" x14ac:dyDescent="0.45">
      <c r="B5" s="51" t="s">
        <v>250</v>
      </c>
      <c r="C5" s="51"/>
      <c r="D5" s="51"/>
      <c r="E5" s="51"/>
      <c r="F5" s="51"/>
      <c r="G5" s="51"/>
      <c r="H5" s="51"/>
      <c r="I5" s="51"/>
    </row>
    <row r="6" spans="2:9" x14ac:dyDescent="0.45">
      <c r="B6" s="5"/>
      <c r="C6" s="2"/>
      <c r="D6" s="2"/>
      <c r="E6" s="2"/>
      <c r="F6" s="2"/>
      <c r="G6" s="2"/>
      <c r="H6" s="2"/>
      <c r="I6" s="46" t="s">
        <v>3</v>
      </c>
    </row>
    <row r="7" spans="2:9" x14ac:dyDescent="0.45">
      <c r="B7" s="62" t="s">
        <v>251</v>
      </c>
      <c r="C7" s="63"/>
      <c r="D7" s="63"/>
      <c r="E7" s="64"/>
      <c r="F7" s="62" t="s">
        <v>252</v>
      </c>
      <c r="G7" s="63"/>
      <c r="H7" s="63"/>
      <c r="I7" s="64"/>
    </row>
    <row r="8" spans="2:9" x14ac:dyDescent="0.45">
      <c r="B8" s="6"/>
      <c r="C8" s="6" t="s">
        <v>253</v>
      </c>
      <c r="D8" s="6" t="s">
        <v>254</v>
      </c>
      <c r="E8" s="6" t="s">
        <v>255</v>
      </c>
      <c r="F8" s="47"/>
      <c r="G8" s="6" t="s">
        <v>253</v>
      </c>
      <c r="H8" s="6" t="s">
        <v>254</v>
      </c>
      <c r="I8" s="6" t="s">
        <v>255</v>
      </c>
    </row>
    <row r="9" spans="2:9" x14ac:dyDescent="0.45">
      <c r="B9" s="37" t="s">
        <v>256</v>
      </c>
      <c r="C9" s="24">
        <f>+C10+C11+C12+C13</f>
        <v>31308951</v>
      </c>
      <c r="D9" s="15">
        <f>+D10+D11+D12+D13</f>
        <v>25959253</v>
      </c>
      <c r="E9" s="24">
        <f>C9-D9</f>
        <v>5349698</v>
      </c>
      <c r="F9" s="37" t="s">
        <v>257</v>
      </c>
      <c r="G9" s="24">
        <f>+G10+G11</f>
        <v>17043009</v>
      </c>
      <c r="H9" s="15">
        <f>+H10+H11</f>
        <v>8389888</v>
      </c>
      <c r="I9" s="24">
        <f>G9-H9</f>
        <v>8653121</v>
      </c>
    </row>
    <row r="10" spans="2:9" x14ac:dyDescent="0.45">
      <c r="B10" s="34" t="s">
        <v>258</v>
      </c>
      <c r="C10" s="35">
        <v>21829209</v>
      </c>
      <c r="D10" s="8">
        <v>23301253</v>
      </c>
      <c r="E10" s="35">
        <f t="shared" ref="E10:E30" si="0">C10-D10</f>
        <v>-1472044</v>
      </c>
      <c r="F10" s="36" t="s">
        <v>259</v>
      </c>
      <c r="G10" s="22">
        <v>16605146</v>
      </c>
      <c r="H10" s="11">
        <v>7981093</v>
      </c>
      <c r="I10" s="22">
        <f t="shared" ref="I10:I30" si="1">G10-H10</f>
        <v>8624053</v>
      </c>
    </row>
    <row r="11" spans="2:9" x14ac:dyDescent="0.45">
      <c r="B11" s="36" t="s">
        <v>260</v>
      </c>
      <c r="C11" s="22">
        <v>9237686</v>
      </c>
      <c r="D11" s="11">
        <v>2423200</v>
      </c>
      <c r="E11" s="22">
        <f t="shared" si="0"/>
        <v>6814486</v>
      </c>
      <c r="F11" s="36" t="s">
        <v>261</v>
      </c>
      <c r="G11" s="22">
        <v>437863</v>
      </c>
      <c r="H11" s="11">
        <v>408795</v>
      </c>
      <c r="I11" s="22">
        <f t="shared" si="1"/>
        <v>29068</v>
      </c>
    </row>
    <row r="12" spans="2:9" x14ac:dyDescent="0.45">
      <c r="B12" s="36" t="s">
        <v>262</v>
      </c>
      <c r="C12" s="22"/>
      <c r="D12" s="11"/>
      <c r="E12" s="22">
        <f t="shared" si="0"/>
        <v>0</v>
      </c>
      <c r="F12" s="36"/>
      <c r="G12" s="22"/>
      <c r="H12" s="22"/>
      <c r="I12" s="22"/>
    </row>
    <row r="13" spans="2:9" x14ac:dyDescent="0.45">
      <c r="B13" s="36" t="s">
        <v>263</v>
      </c>
      <c r="C13" s="22">
        <v>242056</v>
      </c>
      <c r="D13" s="11">
        <v>234800</v>
      </c>
      <c r="E13" s="22">
        <f t="shared" si="0"/>
        <v>7256</v>
      </c>
      <c r="F13" s="36"/>
      <c r="G13" s="22"/>
      <c r="H13" s="22"/>
      <c r="I13" s="22"/>
    </row>
    <row r="14" spans="2:9" x14ac:dyDescent="0.45">
      <c r="B14" s="37" t="s">
        <v>264</v>
      </c>
      <c r="C14" s="24">
        <f>+C15 +C17</f>
        <v>44924404</v>
      </c>
      <c r="D14" s="15">
        <f>+D15 +D17</f>
        <v>51117656</v>
      </c>
      <c r="E14" s="24">
        <f t="shared" si="0"/>
        <v>-6193252</v>
      </c>
      <c r="F14" s="37" t="s">
        <v>265</v>
      </c>
      <c r="G14" s="24">
        <f>+G15</f>
        <v>33169040</v>
      </c>
      <c r="H14" s="15">
        <f>+H15</f>
        <v>38202260</v>
      </c>
      <c r="I14" s="24">
        <f t="shared" si="1"/>
        <v>-5033220</v>
      </c>
    </row>
    <row r="15" spans="2:9" x14ac:dyDescent="0.45">
      <c r="B15" s="37" t="s">
        <v>266</v>
      </c>
      <c r="C15" s="24">
        <f>+C16</f>
        <v>1000000</v>
      </c>
      <c r="D15" s="15">
        <f>+D16</f>
        <v>1000000</v>
      </c>
      <c r="E15" s="24">
        <f t="shared" si="0"/>
        <v>0</v>
      </c>
      <c r="F15" s="36" t="s">
        <v>267</v>
      </c>
      <c r="G15" s="22">
        <v>33169040</v>
      </c>
      <c r="H15" s="11">
        <v>38202260</v>
      </c>
      <c r="I15" s="22">
        <f t="shared" si="1"/>
        <v>-5033220</v>
      </c>
    </row>
    <row r="16" spans="2:9" x14ac:dyDescent="0.45">
      <c r="B16" s="36" t="s">
        <v>268</v>
      </c>
      <c r="C16" s="22">
        <v>1000000</v>
      </c>
      <c r="D16" s="11">
        <v>1000000</v>
      </c>
      <c r="E16" s="22">
        <f t="shared" si="0"/>
        <v>0</v>
      </c>
      <c r="F16" s="37" t="s">
        <v>269</v>
      </c>
      <c r="G16" s="24">
        <f>+G9 +G14</f>
        <v>50212049</v>
      </c>
      <c r="H16" s="24">
        <f>+H9 +H14</f>
        <v>46592148</v>
      </c>
      <c r="I16" s="24">
        <f t="shared" si="1"/>
        <v>3619901</v>
      </c>
    </row>
    <row r="17" spans="2:9" x14ac:dyDescent="0.45">
      <c r="B17" s="37" t="s">
        <v>270</v>
      </c>
      <c r="C17" s="24">
        <f>+C18+C19+C20+C21+C22+C23</f>
        <v>43924404</v>
      </c>
      <c r="D17" s="15">
        <f>+D18+D19+D20+D21+D22+D23</f>
        <v>50117656</v>
      </c>
      <c r="E17" s="24">
        <f t="shared" si="0"/>
        <v>-6193252</v>
      </c>
      <c r="F17" s="65" t="s">
        <v>271</v>
      </c>
      <c r="G17" s="66"/>
      <c r="H17" s="66"/>
      <c r="I17" s="67"/>
    </row>
    <row r="18" spans="2:9" x14ac:dyDescent="0.45">
      <c r="B18" s="36" t="s">
        <v>272</v>
      </c>
      <c r="C18" s="22">
        <v>3727113</v>
      </c>
      <c r="D18" s="11">
        <v>5144567</v>
      </c>
      <c r="E18" s="22">
        <f t="shared" si="0"/>
        <v>-1417454</v>
      </c>
      <c r="F18" s="34" t="s">
        <v>273</v>
      </c>
      <c r="G18" s="35">
        <f>+G19</f>
        <v>1000000</v>
      </c>
      <c r="H18" s="8">
        <f>+H19</f>
        <v>1000000</v>
      </c>
      <c r="I18" s="35">
        <f t="shared" si="1"/>
        <v>0</v>
      </c>
    </row>
    <row r="19" spans="2:9" x14ac:dyDescent="0.45">
      <c r="B19" s="36" t="s">
        <v>274</v>
      </c>
      <c r="C19" s="22">
        <v>2888341</v>
      </c>
      <c r="D19" s="11">
        <v>2392759</v>
      </c>
      <c r="E19" s="22">
        <f t="shared" si="0"/>
        <v>495582</v>
      </c>
      <c r="F19" s="36" t="s">
        <v>275</v>
      </c>
      <c r="G19" s="22">
        <v>1000000</v>
      </c>
      <c r="H19" s="11">
        <v>1000000</v>
      </c>
      <c r="I19" s="22">
        <f t="shared" si="1"/>
        <v>0</v>
      </c>
    </row>
    <row r="20" spans="2:9" x14ac:dyDescent="0.45">
      <c r="B20" s="36" t="s">
        <v>276</v>
      </c>
      <c r="C20" s="22">
        <v>26764270</v>
      </c>
      <c r="D20" s="11">
        <v>32896150</v>
      </c>
      <c r="E20" s="22">
        <f t="shared" si="0"/>
        <v>-6131880</v>
      </c>
      <c r="F20" s="36" t="s">
        <v>277</v>
      </c>
      <c r="G20" s="22">
        <f>+G21</f>
        <v>3300167</v>
      </c>
      <c r="H20" s="11">
        <f>+H21</f>
        <v>4291167</v>
      </c>
      <c r="I20" s="22">
        <f t="shared" si="1"/>
        <v>-991000</v>
      </c>
    </row>
    <row r="21" spans="2:9" x14ac:dyDescent="0.45">
      <c r="B21" s="36" t="s">
        <v>278</v>
      </c>
      <c r="C21" s="22">
        <v>2078000</v>
      </c>
      <c r="D21" s="11">
        <v>2451000</v>
      </c>
      <c r="E21" s="22">
        <f t="shared" si="0"/>
        <v>-373000</v>
      </c>
      <c r="F21" s="36" t="s">
        <v>279</v>
      </c>
      <c r="G21" s="22">
        <v>3300167</v>
      </c>
      <c r="H21" s="11">
        <v>4291167</v>
      </c>
      <c r="I21" s="22">
        <f t="shared" si="1"/>
        <v>-991000</v>
      </c>
    </row>
    <row r="22" spans="2:9" x14ac:dyDescent="0.45">
      <c r="B22" s="36" t="s">
        <v>123</v>
      </c>
      <c r="C22" s="22">
        <v>1627680</v>
      </c>
      <c r="D22" s="11">
        <v>1494180</v>
      </c>
      <c r="E22" s="22">
        <f t="shared" si="0"/>
        <v>133500</v>
      </c>
      <c r="F22" s="36" t="s">
        <v>280</v>
      </c>
      <c r="G22" s="22">
        <f>+G23+G24+G25</f>
        <v>10544680</v>
      </c>
      <c r="H22" s="11">
        <f>+H23+H24+H25</f>
        <v>9684180</v>
      </c>
      <c r="I22" s="22">
        <f t="shared" si="1"/>
        <v>860500</v>
      </c>
    </row>
    <row r="23" spans="2:9" x14ac:dyDescent="0.45">
      <c r="B23" s="36" t="s">
        <v>281</v>
      </c>
      <c r="C23" s="22">
        <v>6839000</v>
      </c>
      <c r="D23" s="11">
        <v>5739000</v>
      </c>
      <c r="E23" s="22">
        <f t="shared" si="0"/>
        <v>1100000</v>
      </c>
      <c r="F23" s="36" t="s">
        <v>282</v>
      </c>
      <c r="G23" s="22">
        <v>2078000</v>
      </c>
      <c r="H23" s="11">
        <v>2451000</v>
      </c>
      <c r="I23" s="22">
        <f t="shared" si="1"/>
        <v>-373000</v>
      </c>
    </row>
    <row r="24" spans="2:9" x14ac:dyDescent="0.45">
      <c r="B24" s="36"/>
      <c r="C24" s="22"/>
      <c r="D24" s="22"/>
      <c r="E24" s="22"/>
      <c r="F24" s="36" t="s">
        <v>283</v>
      </c>
      <c r="G24" s="22">
        <v>1627680</v>
      </c>
      <c r="H24" s="11">
        <v>1494180</v>
      </c>
      <c r="I24" s="22">
        <f t="shared" si="1"/>
        <v>133500</v>
      </c>
    </row>
    <row r="25" spans="2:9" x14ac:dyDescent="0.45">
      <c r="B25" s="36"/>
      <c r="C25" s="22"/>
      <c r="D25" s="22"/>
      <c r="E25" s="22"/>
      <c r="F25" s="36" t="s">
        <v>284</v>
      </c>
      <c r="G25" s="22">
        <v>6839000</v>
      </c>
      <c r="H25" s="11">
        <v>5739000</v>
      </c>
      <c r="I25" s="22">
        <f t="shared" si="1"/>
        <v>1100000</v>
      </c>
    </row>
    <row r="26" spans="2:9" x14ac:dyDescent="0.45">
      <c r="B26" s="36"/>
      <c r="C26" s="22"/>
      <c r="D26" s="22"/>
      <c r="E26" s="22"/>
      <c r="F26" s="36" t="s">
        <v>285</v>
      </c>
      <c r="G26" s="22">
        <f>+G27</f>
        <v>11176459</v>
      </c>
      <c r="H26" s="11">
        <f>+H27</f>
        <v>15509414</v>
      </c>
      <c r="I26" s="22">
        <f t="shared" si="1"/>
        <v>-4332955</v>
      </c>
    </row>
    <row r="27" spans="2:9" x14ac:dyDescent="0.45">
      <c r="B27" s="36"/>
      <c r="C27" s="22"/>
      <c r="D27" s="22"/>
      <c r="E27" s="22"/>
      <c r="F27" s="36" t="s">
        <v>286</v>
      </c>
      <c r="G27" s="22">
        <v>11176459</v>
      </c>
      <c r="H27" s="11">
        <v>15509414</v>
      </c>
      <c r="I27" s="22">
        <f t="shared" si="1"/>
        <v>-4332955</v>
      </c>
    </row>
    <row r="28" spans="2:9" x14ac:dyDescent="0.45">
      <c r="B28" s="36"/>
      <c r="C28" s="22"/>
      <c r="D28" s="22"/>
      <c r="E28" s="22"/>
      <c r="F28" s="48" t="s">
        <v>287</v>
      </c>
      <c r="G28" s="49">
        <v>-3472455</v>
      </c>
      <c r="H28" s="13">
        <v>649049</v>
      </c>
      <c r="I28" s="49">
        <f t="shared" si="1"/>
        <v>-4121504</v>
      </c>
    </row>
    <row r="29" spans="2:9" x14ac:dyDescent="0.45">
      <c r="B29" s="36"/>
      <c r="C29" s="22"/>
      <c r="D29" s="22"/>
      <c r="E29" s="22"/>
      <c r="F29" s="37" t="s">
        <v>288</v>
      </c>
      <c r="G29" s="24">
        <f>+G18 +G20 +G22 +G26</f>
        <v>26021306</v>
      </c>
      <c r="H29" s="24">
        <f>+H18 +H20 +H22 +H26</f>
        <v>30484761</v>
      </c>
      <c r="I29" s="24">
        <f t="shared" si="1"/>
        <v>-4463455</v>
      </c>
    </row>
    <row r="30" spans="2:9" x14ac:dyDescent="0.45">
      <c r="B30" s="37" t="s">
        <v>289</v>
      </c>
      <c r="C30" s="24">
        <f>+C9 +C14</f>
        <v>76233355</v>
      </c>
      <c r="D30" s="24">
        <f>+D9 +D14</f>
        <v>77076909</v>
      </c>
      <c r="E30" s="24">
        <f t="shared" si="0"/>
        <v>-843554</v>
      </c>
      <c r="F30" s="14" t="s">
        <v>290</v>
      </c>
      <c r="G30" s="16">
        <f>+G16 +G29</f>
        <v>76233355</v>
      </c>
      <c r="H30" s="16">
        <f>+H16 +H29</f>
        <v>77076909</v>
      </c>
      <c r="I30" s="16">
        <f t="shared" si="1"/>
        <v>-843554</v>
      </c>
    </row>
  </sheetData>
  <mergeCells count="5">
    <mergeCell ref="B3:I3"/>
    <mergeCell ref="B5:I5"/>
    <mergeCell ref="B7:E7"/>
    <mergeCell ref="F7:I7"/>
    <mergeCell ref="F17:I17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BD00B-4C58-46D5-84BC-D6DB6C840810}">
  <dimension ref="A1:I28"/>
  <sheetViews>
    <sheetView workbookViewId="0">
      <selection activeCell="E12" sqref="E12"/>
    </sheetView>
  </sheetViews>
  <sheetFormatPr defaultRowHeight="18" x14ac:dyDescent="0.45"/>
  <cols>
    <col min="1" max="1" width="1.5" customWidth="1"/>
    <col min="2" max="2" width="32" customWidth="1"/>
    <col min="3" max="5" width="21.296875" customWidth="1"/>
    <col min="6" max="6" width="32" customWidth="1"/>
    <col min="7" max="9" width="21.296875" customWidth="1"/>
  </cols>
  <sheetData>
    <row r="1" spans="1:9" ht="22.8" x14ac:dyDescent="0.45">
      <c r="A1" s="2"/>
      <c r="B1" s="4"/>
      <c r="C1" s="2"/>
      <c r="D1" s="2"/>
      <c r="E1" s="2"/>
      <c r="F1" s="2"/>
      <c r="G1" s="2"/>
      <c r="H1" s="3"/>
      <c r="I1" s="3" t="s">
        <v>291</v>
      </c>
    </row>
    <row r="2" spans="1:9" ht="22.8" x14ac:dyDescent="0.45">
      <c r="A2" s="2"/>
      <c r="B2" s="50" t="s">
        <v>292</v>
      </c>
      <c r="C2" s="50"/>
      <c r="D2" s="50"/>
      <c r="E2" s="50"/>
      <c r="F2" s="50"/>
      <c r="G2" s="50"/>
      <c r="H2" s="50"/>
      <c r="I2" s="50"/>
    </row>
    <row r="3" spans="1:9" ht="22.8" x14ac:dyDescent="0.45">
      <c r="A3" s="2"/>
      <c r="B3" s="51" t="s">
        <v>250</v>
      </c>
      <c r="C3" s="51"/>
      <c r="D3" s="51"/>
      <c r="E3" s="51"/>
      <c r="F3" s="51"/>
      <c r="G3" s="51"/>
      <c r="H3" s="51"/>
      <c r="I3" s="51"/>
    </row>
    <row r="4" spans="1:9" x14ac:dyDescent="0.45">
      <c r="A4" s="2"/>
      <c r="B4" s="5"/>
      <c r="C4" s="2"/>
      <c r="D4" s="2"/>
      <c r="E4" s="2"/>
      <c r="F4" s="2"/>
      <c r="G4" s="2"/>
      <c r="H4" s="2"/>
      <c r="I4" s="46" t="s">
        <v>3</v>
      </c>
    </row>
    <row r="5" spans="1:9" x14ac:dyDescent="0.45">
      <c r="A5" s="2"/>
      <c r="B5" s="62" t="s">
        <v>251</v>
      </c>
      <c r="C5" s="63"/>
      <c r="D5" s="63"/>
      <c r="E5" s="64"/>
      <c r="F5" s="62" t="s">
        <v>252</v>
      </c>
      <c r="G5" s="63"/>
      <c r="H5" s="63"/>
      <c r="I5" s="64"/>
    </row>
    <row r="6" spans="1:9" x14ac:dyDescent="0.45">
      <c r="A6" s="2"/>
      <c r="B6" s="6"/>
      <c r="C6" s="6" t="s">
        <v>253</v>
      </c>
      <c r="D6" s="6" t="s">
        <v>254</v>
      </c>
      <c r="E6" s="6" t="s">
        <v>255</v>
      </c>
      <c r="F6" s="47"/>
      <c r="G6" s="6" t="s">
        <v>253</v>
      </c>
      <c r="H6" s="6" t="s">
        <v>254</v>
      </c>
      <c r="I6" s="6" t="s">
        <v>255</v>
      </c>
    </row>
    <row r="7" spans="1:9" x14ac:dyDescent="0.45">
      <c r="A7" s="2"/>
      <c r="B7" s="37" t="s">
        <v>256</v>
      </c>
      <c r="C7" s="24">
        <f>+C8+C9+C10+C11</f>
        <v>31308951</v>
      </c>
      <c r="D7" s="24">
        <f>+D8+D9+D10+D11</f>
        <v>25959253</v>
      </c>
      <c r="E7" s="24">
        <f>C7-D7</f>
        <v>5349698</v>
      </c>
      <c r="F7" s="37" t="s">
        <v>257</v>
      </c>
      <c r="G7" s="24">
        <f>+G8+G9</f>
        <v>17043009</v>
      </c>
      <c r="H7" s="24">
        <f>+H8+H9</f>
        <v>8389888</v>
      </c>
      <c r="I7" s="24">
        <f>G7-H7</f>
        <v>8653121</v>
      </c>
    </row>
    <row r="8" spans="1:9" x14ac:dyDescent="0.45">
      <c r="A8" s="2"/>
      <c r="B8" s="34" t="s">
        <v>258</v>
      </c>
      <c r="C8" s="35">
        <v>21829209</v>
      </c>
      <c r="D8" s="35">
        <v>23301253</v>
      </c>
      <c r="E8" s="35">
        <f t="shared" ref="E8:E28" si="0">C8-D8</f>
        <v>-1472044</v>
      </c>
      <c r="F8" s="36" t="s">
        <v>259</v>
      </c>
      <c r="G8" s="22">
        <v>16605146</v>
      </c>
      <c r="H8" s="22">
        <v>7981093</v>
      </c>
      <c r="I8" s="22">
        <f t="shared" ref="I8:I28" si="1">G8-H8</f>
        <v>8624053</v>
      </c>
    </row>
    <row r="9" spans="1:9" x14ac:dyDescent="0.45">
      <c r="A9" s="2"/>
      <c r="B9" s="36" t="s">
        <v>260</v>
      </c>
      <c r="C9" s="22">
        <v>9237686</v>
      </c>
      <c r="D9" s="22">
        <v>2423200</v>
      </c>
      <c r="E9" s="22">
        <f t="shared" si="0"/>
        <v>6814486</v>
      </c>
      <c r="F9" s="36" t="s">
        <v>261</v>
      </c>
      <c r="G9" s="22">
        <v>437863</v>
      </c>
      <c r="H9" s="22">
        <v>408795</v>
      </c>
      <c r="I9" s="22">
        <f t="shared" si="1"/>
        <v>29068</v>
      </c>
    </row>
    <row r="10" spans="1:9" x14ac:dyDescent="0.45">
      <c r="A10" s="2"/>
      <c r="B10" s="36" t="s">
        <v>262</v>
      </c>
      <c r="C10" s="22"/>
      <c r="D10" s="22"/>
      <c r="E10" s="22">
        <f t="shared" si="0"/>
        <v>0</v>
      </c>
      <c r="F10" s="36"/>
      <c r="G10" s="22"/>
      <c r="H10" s="22"/>
      <c r="I10" s="22"/>
    </row>
    <row r="11" spans="1:9" x14ac:dyDescent="0.45">
      <c r="A11" s="2"/>
      <c r="B11" s="36" t="s">
        <v>263</v>
      </c>
      <c r="C11" s="22">
        <v>242056</v>
      </c>
      <c r="D11" s="22">
        <v>234800</v>
      </c>
      <c r="E11" s="22">
        <f t="shared" si="0"/>
        <v>7256</v>
      </c>
      <c r="F11" s="36"/>
      <c r="G11" s="22"/>
      <c r="H11" s="22"/>
      <c r="I11" s="22"/>
    </row>
    <row r="12" spans="1:9" x14ac:dyDescent="0.45">
      <c r="A12" s="2"/>
      <c r="B12" s="37" t="s">
        <v>264</v>
      </c>
      <c r="C12" s="24">
        <f>+C13 +C15</f>
        <v>44924404</v>
      </c>
      <c r="D12" s="24">
        <f>+D13 +D15</f>
        <v>51117656</v>
      </c>
      <c r="E12" s="24">
        <f t="shared" si="0"/>
        <v>-6193252</v>
      </c>
      <c r="F12" s="37" t="s">
        <v>265</v>
      </c>
      <c r="G12" s="24">
        <f>+G13</f>
        <v>33169040</v>
      </c>
      <c r="H12" s="24">
        <f>+H13</f>
        <v>38202260</v>
      </c>
      <c r="I12" s="24">
        <f t="shared" si="1"/>
        <v>-5033220</v>
      </c>
    </row>
    <row r="13" spans="1:9" x14ac:dyDescent="0.45">
      <c r="A13" s="2"/>
      <c r="B13" s="37" t="s">
        <v>266</v>
      </c>
      <c r="C13" s="24">
        <f>+C14</f>
        <v>1000000</v>
      </c>
      <c r="D13" s="24">
        <f>+D14</f>
        <v>1000000</v>
      </c>
      <c r="E13" s="24">
        <f t="shared" si="0"/>
        <v>0</v>
      </c>
      <c r="F13" s="36" t="s">
        <v>267</v>
      </c>
      <c r="G13" s="22">
        <v>33169040</v>
      </c>
      <c r="H13" s="22">
        <v>38202260</v>
      </c>
      <c r="I13" s="22">
        <f t="shared" si="1"/>
        <v>-5033220</v>
      </c>
    </row>
    <row r="14" spans="1:9" x14ac:dyDescent="0.45">
      <c r="A14" s="2"/>
      <c r="B14" s="36" t="s">
        <v>268</v>
      </c>
      <c r="C14" s="22">
        <v>1000000</v>
      </c>
      <c r="D14" s="22">
        <v>1000000</v>
      </c>
      <c r="E14" s="22">
        <f t="shared" si="0"/>
        <v>0</v>
      </c>
      <c r="F14" s="37" t="s">
        <v>269</v>
      </c>
      <c r="G14" s="24">
        <f>+G7 +G12</f>
        <v>50212049</v>
      </c>
      <c r="H14" s="24">
        <f>+H7 +H12</f>
        <v>46592148</v>
      </c>
      <c r="I14" s="24">
        <f t="shared" si="1"/>
        <v>3619901</v>
      </c>
    </row>
    <row r="15" spans="1:9" x14ac:dyDescent="0.45">
      <c r="A15" s="2"/>
      <c r="B15" s="37" t="s">
        <v>270</v>
      </c>
      <c r="C15" s="24">
        <f>+C16+C17+C18+C19+C20+C21</f>
        <v>43924404</v>
      </c>
      <c r="D15" s="24">
        <f>+D16+D17+D18+D19+D20+D21</f>
        <v>50117656</v>
      </c>
      <c r="E15" s="24">
        <f t="shared" si="0"/>
        <v>-6193252</v>
      </c>
      <c r="F15" s="65" t="s">
        <v>271</v>
      </c>
      <c r="G15" s="66"/>
      <c r="H15" s="66"/>
      <c r="I15" s="67"/>
    </row>
    <row r="16" spans="1:9" x14ac:dyDescent="0.45">
      <c r="A16" s="2"/>
      <c r="B16" s="36" t="s">
        <v>272</v>
      </c>
      <c r="C16" s="22">
        <v>3727113</v>
      </c>
      <c r="D16" s="22">
        <v>5144567</v>
      </c>
      <c r="E16" s="22">
        <f t="shared" si="0"/>
        <v>-1417454</v>
      </c>
      <c r="F16" s="34" t="s">
        <v>273</v>
      </c>
      <c r="G16" s="35">
        <f>+G17</f>
        <v>1000000</v>
      </c>
      <c r="H16" s="35">
        <f>+H17</f>
        <v>1000000</v>
      </c>
      <c r="I16" s="35">
        <f t="shared" si="1"/>
        <v>0</v>
      </c>
    </row>
    <row r="17" spans="1:9" x14ac:dyDescent="0.45">
      <c r="A17" s="2"/>
      <c r="B17" s="36" t="s">
        <v>274</v>
      </c>
      <c r="C17" s="22">
        <v>2888341</v>
      </c>
      <c r="D17" s="22">
        <v>2392759</v>
      </c>
      <c r="E17" s="22">
        <f t="shared" si="0"/>
        <v>495582</v>
      </c>
      <c r="F17" s="36" t="s">
        <v>275</v>
      </c>
      <c r="G17" s="22">
        <v>1000000</v>
      </c>
      <c r="H17" s="22">
        <v>1000000</v>
      </c>
      <c r="I17" s="22">
        <f t="shared" si="1"/>
        <v>0</v>
      </c>
    </row>
    <row r="18" spans="1:9" x14ac:dyDescent="0.45">
      <c r="A18" s="2"/>
      <c r="B18" s="36" t="s">
        <v>276</v>
      </c>
      <c r="C18" s="22">
        <v>26764270</v>
      </c>
      <c r="D18" s="22">
        <v>32896150</v>
      </c>
      <c r="E18" s="22">
        <f t="shared" si="0"/>
        <v>-6131880</v>
      </c>
      <c r="F18" s="36" t="s">
        <v>277</v>
      </c>
      <c r="G18" s="22">
        <f>+G19</f>
        <v>3300167</v>
      </c>
      <c r="H18" s="22">
        <f>+H19</f>
        <v>4291167</v>
      </c>
      <c r="I18" s="22">
        <f t="shared" si="1"/>
        <v>-991000</v>
      </c>
    </row>
    <row r="19" spans="1:9" x14ac:dyDescent="0.45">
      <c r="A19" s="2"/>
      <c r="B19" s="36" t="s">
        <v>278</v>
      </c>
      <c r="C19" s="22">
        <v>2078000</v>
      </c>
      <c r="D19" s="22">
        <v>2451000</v>
      </c>
      <c r="E19" s="22">
        <f t="shared" si="0"/>
        <v>-373000</v>
      </c>
      <c r="F19" s="36" t="s">
        <v>279</v>
      </c>
      <c r="G19" s="22">
        <v>3300167</v>
      </c>
      <c r="H19" s="22">
        <v>4291167</v>
      </c>
      <c r="I19" s="22">
        <f t="shared" si="1"/>
        <v>-991000</v>
      </c>
    </row>
    <row r="20" spans="1:9" x14ac:dyDescent="0.45">
      <c r="A20" s="2"/>
      <c r="B20" s="36" t="s">
        <v>123</v>
      </c>
      <c r="C20" s="22">
        <v>1627680</v>
      </c>
      <c r="D20" s="22">
        <v>1494180</v>
      </c>
      <c r="E20" s="22">
        <f t="shared" si="0"/>
        <v>133500</v>
      </c>
      <c r="F20" s="36" t="s">
        <v>280</v>
      </c>
      <c r="G20" s="22">
        <f>+G21+G22+G23</f>
        <v>10544680</v>
      </c>
      <c r="H20" s="22">
        <f>+H21+H22+H23</f>
        <v>9684180</v>
      </c>
      <c r="I20" s="22">
        <f t="shared" si="1"/>
        <v>860500</v>
      </c>
    </row>
    <row r="21" spans="1:9" x14ac:dyDescent="0.45">
      <c r="A21" s="2"/>
      <c r="B21" s="36" t="s">
        <v>281</v>
      </c>
      <c r="C21" s="22">
        <v>6839000</v>
      </c>
      <c r="D21" s="22">
        <v>5739000</v>
      </c>
      <c r="E21" s="22">
        <f t="shared" si="0"/>
        <v>1100000</v>
      </c>
      <c r="F21" s="36" t="s">
        <v>282</v>
      </c>
      <c r="G21" s="22">
        <v>2078000</v>
      </c>
      <c r="H21" s="22">
        <v>2451000</v>
      </c>
      <c r="I21" s="22">
        <f t="shared" si="1"/>
        <v>-373000</v>
      </c>
    </row>
    <row r="22" spans="1:9" x14ac:dyDescent="0.45">
      <c r="A22" s="2"/>
      <c r="B22" s="36"/>
      <c r="C22" s="22"/>
      <c r="D22" s="22"/>
      <c r="E22" s="22"/>
      <c r="F22" s="36" t="s">
        <v>283</v>
      </c>
      <c r="G22" s="22">
        <v>1627680</v>
      </c>
      <c r="H22" s="22">
        <v>1494180</v>
      </c>
      <c r="I22" s="22">
        <f t="shared" si="1"/>
        <v>133500</v>
      </c>
    </row>
    <row r="23" spans="1:9" x14ac:dyDescent="0.45">
      <c r="A23" s="2"/>
      <c r="B23" s="36"/>
      <c r="C23" s="22"/>
      <c r="D23" s="22"/>
      <c r="E23" s="22"/>
      <c r="F23" s="36" t="s">
        <v>284</v>
      </c>
      <c r="G23" s="22">
        <v>6839000</v>
      </c>
      <c r="H23" s="22">
        <v>5739000</v>
      </c>
      <c r="I23" s="22">
        <f t="shared" si="1"/>
        <v>1100000</v>
      </c>
    </row>
    <row r="24" spans="1:9" x14ac:dyDescent="0.45">
      <c r="A24" s="2"/>
      <c r="B24" s="36"/>
      <c r="C24" s="22"/>
      <c r="D24" s="22"/>
      <c r="E24" s="22"/>
      <c r="F24" s="36" t="s">
        <v>285</v>
      </c>
      <c r="G24" s="22">
        <f>+G25</f>
        <v>11176459</v>
      </c>
      <c r="H24" s="22">
        <f>+H25</f>
        <v>15509414</v>
      </c>
      <c r="I24" s="22">
        <f t="shared" si="1"/>
        <v>-4332955</v>
      </c>
    </row>
    <row r="25" spans="1:9" x14ac:dyDescent="0.45">
      <c r="A25" s="2"/>
      <c r="B25" s="36"/>
      <c r="C25" s="22"/>
      <c r="D25" s="22"/>
      <c r="E25" s="22"/>
      <c r="F25" s="36" t="s">
        <v>286</v>
      </c>
      <c r="G25" s="22">
        <v>11176459</v>
      </c>
      <c r="H25" s="22">
        <v>15509414</v>
      </c>
      <c r="I25" s="22">
        <f t="shared" si="1"/>
        <v>-4332955</v>
      </c>
    </row>
    <row r="26" spans="1:9" x14ac:dyDescent="0.45">
      <c r="A26" s="2"/>
      <c r="B26" s="36"/>
      <c r="C26" s="22"/>
      <c r="D26" s="22"/>
      <c r="E26" s="22"/>
      <c r="F26" s="48" t="s">
        <v>287</v>
      </c>
      <c r="G26" s="49">
        <v>-3472455</v>
      </c>
      <c r="H26" s="49">
        <v>649049</v>
      </c>
      <c r="I26" s="49">
        <f t="shared" si="1"/>
        <v>-4121504</v>
      </c>
    </row>
    <row r="27" spans="1:9" x14ac:dyDescent="0.45">
      <c r="A27" s="2"/>
      <c r="B27" s="36"/>
      <c r="C27" s="22"/>
      <c r="D27" s="22"/>
      <c r="E27" s="22"/>
      <c r="F27" s="37" t="s">
        <v>288</v>
      </c>
      <c r="G27" s="24">
        <f>+G16 +G18 +G20 +G24</f>
        <v>26021306</v>
      </c>
      <c r="H27" s="24">
        <f>+H16 +H18 +H20 +H24</f>
        <v>30484761</v>
      </c>
      <c r="I27" s="24">
        <f t="shared" si="1"/>
        <v>-4463455</v>
      </c>
    </row>
    <row r="28" spans="1:9" x14ac:dyDescent="0.45">
      <c r="A28" s="2"/>
      <c r="B28" s="37" t="s">
        <v>289</v>
      </c>
      <c r="C28" s="24">
        <f>+C7 +C12</f>
        <v>76233355</v>
      </c>
      <c r="D28" s="24">
        <f>+D7 +D12</f>
        <v>77076909</v>
      </c>
      <c r="E28" s="24">
        <f t="shared" si="0"/>
        <v>-843554</v>
      </c>
      <c r="F28" s="14" t="s">
        <v>290</v>
      </c>
      <c r="G28" s="16">
        <f>+G14 +G27</f>
        <v>76233355</v>
      </c>
      <c r="H28" s="16">
        <f>+H14 +H27</f>
        <v>77076909</v>
      </c>
      <c r="I28" s="16">
        <f t="shared" si="1"/>
        <v>-843554</v>
      </c>
    </row>
  </sheetData>
  <mergeCells count="5">
    <mergeCell ref="B2:I2"/>
    <mergeCell ref="B3:I3"/>
    <mergeCell ref="B5:E5"/>
    <mergeCell ref="F5:I5"/>
    <mergeCell ref="F15:I15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第一号第一様式</vt:lpstr>
      <vt:lpstr>第1号4様式</vt:lpstr>
      <vt:lpstr>第2号第1様式</vt:lpstr>
      <vt:lpstr>第2号第4様式</vt:lpstr>
      <vt:lpstr>第3号第1様式</vt:lpstr>
      <vt:lpstr>第3号第4様式</vt:lpstr>
      <vt:lpstr>第一号第一様式!Print_Titles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itoda</dc:creator>
  <cp:lastModifiedBy>itoda</cp:lastModifiedBy>
  <dcterms:created xsi:type="dcterms:W3CDTF">2021-06-25T05:14:43Z</dcterms:created>
  <dcterms:modified xsi:type="dcterms:W3CDTF">2021-07-06T00:07:29Z</dcterms:modified>
</cp:coreProperties>
</file>